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trlProps/ctrlProp124.xml" ContentType="application/vnd.ms-excel.controlproperties+xml"/>
  <Override PartName="/xl/ctrlProps/ctrlProp125.xml" ContentType="application/vnd.ms-excel.controlproperties+xml"/>
  <Override PartName="/xl/ctrlProps/ctrlProp126.xml" ContentType="application/vnd.ms-excel.controlproperties+xml"/>
  <Override PartName="/xl/ctrlProps/ctrlProp127.xml" ContentType="application/vnd.ms-excel.controlproperties+xml"/>
  <Override PartName="/xl/ctrlProps/ctrlProp128.xml" ContentType="application/vnd.ms-excel.controlproperties+xml"/>
  <Override PartName="/xl/ctrlProps/ctrlProp129.xml" ContentType="application/vnd.ms-excel.controlproperties+xml"/>
  <Override PartName="/xl/ctrlProps/ctrlProp130.xml" ContentType="application/vnd.ms-excel.controlproperties+xml"/>
  <Override PartName="/xl/ctrlProps/ctrlProp131.xml" ContentType="application/vnd.ms-excel.controlproperties+xml"/>
  <Override PartName="/xl/ctrlProps/ctrlProp132.xml" ContentType="application/vnd.ms-excel.controlproperties+xml"/>
  <Override PartName="/xl/ctrlProps/ctrlProp133.xml" ContentType="application/vnd.ms-excel.controlproperties+xml"/>
  <Override PartName="/xl/ctrlProps/ctrlProp134.xml" ContentType="application/vnd.ms-excel.controlproperties+xml"/>
  <Override PartName="/xl/ctrlProps/ctrlProp135.xml" ContentType="application/vnd.ms-excel.controlproperties+xml"/>
  <Override PartName="/xl/ctrlProps/ctrlProp136.xml" ContentType="application/vnd.ms-excel.controlproperties+xml"/>
  <Override PartName="/xl/ctrlProps/ctrlProp137.xml" ContentType="application/vnd.ms-excel.controlproperties+xml"/>
  <Override PartName="/xl/ctrlProps/ctrlProp138.xml" ContentType="application/vnd.ms-excel.controlproperties+xml"/>
  <Override PartName="/xl/ctrlProps/ctrlProp139.xml" ContentType="application/vnd.ms-excel.controlproperties+xml"/>
  <Override PartName="/xl/ctrlProps/ctrlProp140.xml" ContentType="application/vnd.ms-excel.controlproperties+xml"/>
  <Override PartName="/xl/ctrlProps/ctrlProp141.xml" ContentType="application/vnd.ms-excel.controlproperties+xml"/>
  <Override PartName="/xl/ctrlProps/ctrlProp142.xml" ContentType="application/vnd.ms-excel.controlproperties+xml"/>
  <Override PartName="/xl/ctrlProps/ctrlProp143.xml" ContentType="application/vnd.ms-excel.controlproperties+xml"/>
  <Override PartName="/xl/ctrlProps/ctrlProp144.xml" ContentType="application/vnd.ms-excel.controlproperties+xml"/>
  <Override PartName="/xl/ctrlProps/ctrlProp145.xml" ContentType="application/vnd.ms-excel.controlproperties+xml"/>
  <Override PartName="/xl/ctrlProps/ctrlProp146.xml" ContentType="application/vnd.ms-excel.controlproperties+xml"/>
  <Override PartName="/xl/ctrlProps/ctrlProp147.xml" ContentType="application/vnd.ms-excel.controlproperties+xml"/>
  <Override PartName="/xl/ctrlProps/ctrlProp148.xml" ContentType="application/vnd.ms-excel.controlproperties+xml"/>
  <Override PartName="/xl/ctrlProps/ctrlProp149.xml" ContentType="application/vnd.ms-excel.controlproperties+xml"/>
  <Override PartName="/xl/ctrlProps/ctrlProp150.xml" ContentType="application/vnd.ms-excel.controlproperties+xml"/>
  <Override PartName="/xl/ctrlProps/ctrlProp151.xml" ContentType="application/vnd.ms-excel.controlproperties+xml"/>
  <Override PartName="/xl/ctrlProps/ctrlProp152.xml" ContentType="application/vnd.ms-excel.controlproperties+xml"/>
  <Override PartName="/xl/ctrlProps/ctrlProp153.xml" ContentType="application/vnd.ms-excel.controlproperties+xml"/>
  <Override PartName="/xl/ctrlProps/ctrlProp154.xml" ContentType="application/vnd.ms-excel.controlproperties+xml"/>
  <Override PartName="/xl/ctrlProps/ctrlProp155.xml" ContentType="application/vnd.ms-excel.controlproperties+xml"/>
  <Override PartName="/xl/ctrlProps/ctrlProp156.xml" ContentType="application/vnd.ms-excel.controlproperties+xml"/>
  <Override PartName="/xl/ctrlProps/ctrlProp157.xml" ContentType="application/vnd.ms-excel.controlproperties+xml"/>
  <Override PartName="/xl/ctrlProps/ctrlProp158.xml" ContentType="application/vnd.ms-excel.controlproperties+xml"/>
  <Override PartName="/xl/ctrlProps/ctrlProp159.xml" ContentType="application/vnd.ms-excel.controlproperties+xml"/>
  <Override PartName="/xl/ctrlProps/ctrlProp160.xml" ContentType="application/vnd.ms-excel.controlproperties+xml"/>
  <Override PartName="/xl/ctrlProps/ctrlProp161.xml" ContentType="application/vnd.ms-excel.controlproperties+xml"/>
  <Override PartName="/xl/ctrlProps/ctrlProp162.xml" ContentType="application/vnd.ms-excel.controlproperties+xml"/>
  <Override PartName="/xl/ctrlProps/ctrlProp163.xml" ContentType="application/vnd.ms-excel.controlproperties+xml"/>
  <Override PartName="/xl/ctrlProps/ctrlProp164.xml" ContentType="application/vnd.ms-excel.controlproperties+xml"/>
  <Override PartName="/xl/ctrlProps/ctrlProp165.xml" ContentType="application/vnd.ms-excel.controlproperties+xml"/>
  <Override PartName="/xl/ctrlProps/ctrlProp166.xml" ContentType="application/vnd.ms-excel.controlproperties+xml"/>
  <Override PartName="/xl/ctrlProps/ctrlProp167.xml" ContentType="application/vnd.ms-excel.controlproperties+xml"/>
  <Override PartName="/xl/ctrlProps/ctrlProp168.xml" ContentType="application/vnd.ms-excel.controlproperties+xml"/>
  <Override PartName="/xl/ctrlProps/ctrlProp169.xml" ContentType="application/vnd.ms-excel.controlproperties+xml"/>
  <Override PartName="/xl/ctrlProps/ctrlProp170.xml" ContentType="application/vnd.ms-excel.controlproperties+xml"/>
  <Override PartName="/xl/ctrlProps/ctrlProp171.xml" ContentType="application/vnd.ms-excel.controlproperties+xml"/>
  <Override PartName="/xl/ctrlProps/ctrlProp172.xml" ContentType="application/vnd.ms-excel.controlproperties+xml"/>
  <Override PartName="/xl/ctrlProps/ctrlProp173.xml" ContentType="application/vnd.ms-excel.controlproperties+xml"/>
  <Override PartName="/xl/ctrlProps/ctrlProp174.xml" ContentType="application/vnd.ms-excel.controlproperties+xml"/>
  <Override PartName="/xl/ctrlProps/ctrlProp175.xml" ContentType="application/vnd.ms-excel.controlproperties+xml"/>
  <Override PartName="/xl/ctrlProps/ctrlProp176.xml" ContentType="application/vnd.ms-excel.controlproperties+xml"/>
  <Override PartName="/xl/ctrlProps/ctrlProp177.xml" ContentType="application/vnd.ms-excel.controlproperties+xml"/>
  <Override PartName="/xl/ctrlProps/ctrlProp178.xml" ContentType="application/vnd.ms-excel.controlproperties+xml"/>
  <Override PartName="/xl/ctrlProps/ctrlProp179.xml" ContentType="application/vnd.ms-excel.controlproperties+xml"/>
  <Override PartName="/xl/ctrlProps/ctrlProp180.xml" ContentType="application/vnd.ms-excel.controlproperties+xml"/>
  <Override PartName="/xl/ctrlProps/ctrlProp181.xml" ContentType="application/vnd.ms-excel.controlproperties+xml"/>
  <Override PartName="/xl/ctrlProps/ctrlProp182.xml" ContentType="application/vnd.ms-excel.controlproperties+xml"/>
  <Override PartName="/xl/ctrlProps/ctrlProp183.xml" ContentType="application/vnd.ms-excel.controlproperties+xml"/>
  <Override PartName="/xl/ctrlProps/ctrlProp184.xml" ContentType="application/vnd.ms-excel.controlproperties+xml"/>
  <Override PartName="/xl/ctrlProps/ctrlProp185.xml" ContentType="application/vnd.ms-excel.controlproperties+xml"/>
  <Override PartName="/xl/ctrlProps/ctrlProp186.xml" ContentType="application/vnd.ms-excel.controlproperties+xml"/>
  <Override PartName="/xl/ctrlProps/ctrlProp187.xml" ContentType="application/vnd.ms-excel.controlproperties+xml"/>
  <Override PartName="/xl/ctrlProps/ctrlProp188.xml" ContentType="application/vnd.ms-excel.controlproperties+xml"/>
  <Override PartName="/xl/ctrlProps/ctrlProp189.xml" ContentType="application/vnd.ms-excel.controlproperties+xml"/>
  <Override PartName="/xl/ctrlProps/ctrlProp190.xml" ContentType="application/vnd.ms-excel.controlproperties+xml"/>
  <Override PartName="/xl/ctrlProps/ctrlProp191.xml" ContentType="application/vnd.ms-excel.controlproperties+xml"/>
  <Override PartName="/xl/ctrlProps/ctrlProp192.xml" ContentType="application/vnd.ms-excel.controlproperties+xml"/>
  <Override PartName="/xl/ctrlProps/ctrlProp193.xml" ContentType="application/vnd.ms-excel.controlproperties+xml"/>
  <Override PartName="/xl/ctrlProps/ctrlProp194.xml" ContentType="application/vnd.ms-excel.controlproperties+xml"/>
  <Override PartName="/xl/ctrlProps/ctrlProp195.xml" ContentType="application/vnd.ms-excel.controlproperties+xml"/>
  <Override PartName="/xl/ctrlProps/ctrlProp196.xml" ContentType="application/vnd.ms-excel.controlproperties+xml"/>
  <Override PartName="/xl/ctrlProps/ctrlProp197.xml" ContentType="application/vnd.ms-excel.controlproperties+xml"/>
  <Override PartName="/xl/ctrlProps/ctrlProp198.xml" ContentType="application/vnd.ms-excel.controlproperties+xml"/>
  <Override PartName="/xl/ctrlProps/ctrlProp199.xml" ContentType="application/vnd.ms-excel.controlproperties+xml"/>
  <Override PartName="/xl/ctrlProps/ctrlProp200.xml" ContentType="application/vnd.ms-excel.controlproperties+xml"/>
  <Override PartName="/xl/ctrlProps/ctrlProp201.xml" ContentType="application/vnd.ms-excel.controlproperties+xml"/>
  <Override PartName="/xl/ctrlProps/ctrlProp202.xml" ContentType="application/vnd.ms-excel.controlproperties+xml"/>
  <Override PartName="/xl/ctrlProps/ctrlProp203.xml" ContentType="application/vnd.ms-excel.controlproperties+xml"/>
  <Override PartName="/xl/ctrlProps/ctrlProp204.xml" ContentType="application/vnd.ms-excel.controlproperties+xml"/>
  <Override PartName="/xl/ctrlProps/ctrlProp205.xml" ContentType="application/vnd.ms-excel.controlproperties+xml"/>
  <Override PartName="/xl/ctrlProps/ctrlProp206.xml" ContentType="application/vnd.ms-excel.controlproperties+xml"/>
  <Override PartName="/xl/ctrlProps/ctrlProp207.xml" ContentType="application/vnd.ms-excel.controlproperties+xml"/>
  <Override PartName="/xl/ctrlProps/ctrlProp208.xml" ContentType="application/vnd.ms-excel.controlproperties+xml"/>
  <Override PartName="/xl/ctrlProps/ctrlProp209.xml" ContentType="application/vnd.ms-excel.controlproperties+xml"/>
  <Override PartName="/xl/ctrlProps/ctrlProp210.xml" ContentType="application/vnd.ms-excel.controlproperties+xml"/>
  <Override PartName="/xl/ctrlProps/ctrlProp211.xml" ContentType="application/vnd.ms-excel.controlproperties+xml"/>
  <Override PartName="/xl/ctrlProps/ctrlProp212.xml" ContentType="application/vnd.ms-excel.controlproperties+xml"/>
  <Override PartName="/xl/ctrlProps/ctrlProp213.xml" ContentType="application/vnd.ms-excel.controlproperties+xml"/>
  <Override PartName="/xl/ctrlProps/ctrlProp214.xml" ContentType="application/vnd.ms-excel.controlproperties+xml"/>
  <Override PartName="/xl/ctrlProps/ctrlProp215.xml" ContentType="application/vnd.ms-excel.controlproperties+xml"/>
  <Override PartName="/xl/ctrlProps/ctrlProp216.xml" ContentType="application/vnd.ms-excel.controlproperties+xml"/>
  <Override PartName="/xl/ctrlProps/ctrlProp217.xml" ContentType="application/vnd.ms-excel.controlproperties+xml"/>
  <Override PartName="/xl/ctrlProps/ctrlProp218.xml" ContentType="application/vnd.ms-excel.controlproperties+xml"/>
  <Override PartName="/xl/ctrlProps/ctrlProp219.xml" ContentType="application/vnd.ms-excel.controlproperties+xml"/>
  <Override PartName="/xl/ctrlProps/ctrlProp220.xml" ContentType="application/vnd.ms-excel.controlproperties+xml"/>
  <Override PartName="/xl/ctrlProps/ctrlProp221.xml" ContentType="application/vnd.ms-excel.controlproperties+xml"/>
  <Override PartName="/xl/ctrlProps/ctrlProp222.xml" ContentType="application/vnd.ms-excel.controlproperties+xml"/>
  <Override PartName="/xl/ctrlProps/ctrlProp223.xml" ContentType="application/vnd.ms-excel.controlproperties+xml"/>
  <Override PartName="/xl/ctrlProps/ctrlProp224.xml" ContentType="application/vnd.ms-excel.controlproperties+xml"/>
  <Override PartName="/xl/ctrlProps/ctrlProp225.xml" ContentType="application/vnd.ms-excel.controlproperties+xml"/>
  <Override PartName="/xl/ctrlProps/ctrlProp226.xml" ContentType="application/vnd.ms-excel.controlproperties+xml"/>
  <Override PartName="/xl/ctrlProps/ctrlProp227.xml" ContentType="application/vnd.ms-excel.controlproperties+xml"/>
  <Override PartName="/xl/ctrlProps/ctrlProp228.xml" ContentType="application/vnd.ms-excel.controlproperties+xml"/>
  <Override PartName="/xl/ctrlProps/ctrlProp229.xml" ContentType="application/vnd.ms-excel.controlproperties+xml"/>
  <Override PartName="/xl/ctrlProps/ctrlProp230.xml" ContentType="application/vnd.ms-excel.controlproperties+xml"/>
  <Override PartName="/xl/ctrlProps/ctrlProp231.xml" ContentType="application/vnd.ms-excel.controlproperties+xml"/>
  <Override PartName="/xl/ctrlProps/ctrlProp232.xml" ContentType="application/vnd.ms-excel.controlproperties+xml"/>
  <Override PartName="/xl/ctrlProps/ctrlProp233.xml" ContentType="application/vnd.ms-excel.controlproperties+xml"/>
  <Override PartName="/xl/ctrlProps/ctrlProp234.xml" ContentType="application/vnd.ms-excel.controlproperties+xml"/>
  <Override PartName="/xl/ctrlProps/ctrlProp235.xml" ContentType="application/vnd.ms-excel.controlproperties+xml"/>
  <Override PartName="/xl/ctrlProps/ctrlProp236.xml" ContentType="application/vnd.ms-excel.controlproperties+xml"/>
  <Override PartName="/xl/ctrlProps/ctrlProp237.xml" ContentType="application/vnd.ms-excel.controlproperties+xml"/>
  <Override PartName="/xl/ctrlProps/ctrlProp238.xml" ContentType="application/vnd.ms-excel.controlproperties+xml"/>
  <Override PartName="/xl/ctrlProps/ctrlProp239.xml" ContentType="application/vnd.ms-excel.controlproperties+xml"/>
  <Override PartName="/xl/ctrlProps/ctrlProp240.xml" ContentType="application/vnd.ms-excel.controlproperties+xml"/>
  <Override PartName="/xl/ctrlProps/ctrlProp241.xml" ContentType="application/vnd.ms-excel.controlproperties+xml"/>
  <Override PartName="/xl/ctrlProps/ctrlProp242.xml" ContentType="application/vnd.ms-excel.controlproperties+xml"/>
  <Override PartName="/xl/ctrlProps/ctrlProp243.xml" ContentType="application/vnd.ms-excel.controlproperties+xml"/>
  <Override PartName="/xl/ctrlProps/ctrlProp244.xml" ContentType="application/vnd.ms-excel.controlproperties+xml"/>
  <Override PartName="/xl/ctrlProps/ctrlProp245.xml" ContentType="application/vnd.ms-excel.controlproperties+xml"/>
  <Override PartName="/xl/ctrlProps/ctrlProp246.xml" ContentType="application/vnd.ms-excel.controlproperties+xml"/>
  <Override PartName="/xl/ctrlProps/ctrlProp247.xml" ContentType="application/vnd.ms-excel.controlproperties+xml"/>
  <Override PartName="/xl/ctrlProps/ctrlProp248.xml" ContentType="application/vnd.ms-excel.controlproperties+xml"/>
  <Override PartName="/xl/ctrlProps/ctrlProp249.xml" ContentType="application/vnd.ms-excel.controlproperties+xml"/>
  <Override PartName="/xl/ctrlProps/ctrlProp250.xml" ContentType="application/vnd.ms-excel.controlproperties+xml"/>
  <Override PartName="/xl/ctrlProps/ctrlProp251.xml" ContentType="application/vnd.ms-excel.controlproperties+xml"/>
  <Override PartName="/xl/ctrlProps/ctrlProp252.xml" ContentType="application/vnd.ms-excel.controlproperties+xml"/>
  <Override PartName="/xl/ctrlProps/ctrlProp253.xml" ContentType="application/vnd.ms-excel.controlproperties+xml"/>
  <Override PartName="/xl/ctrlProps/ctrlProp254.xml" ContentType="application/vnd.ms-excel.controlproperties+xml"/>
  <Override PartName="/xl/ctrlProps/ctrlProp255.xml" ContentType="application/vnd.ms-excel.controlproperties+xml"/>
  <Override PartName="/xl/ctrlProps/ctrlProp256.xml" ContentType="application/vnd.ms-excel.controlproperties+xml"/>
  <Override PartName="/xl/ctrlProps/ctrlProp257.xml" ContentType="application/vnd.ms-excel.controlproperties+xml"/>
  <Override PartName="/xl/ctrlProps/ctrlProp258.xml" ContentType="application/vnd.ms-excel.controlproperties+xml"/>
  <Override PartName="/xl/ctrlProps/ctrlProp259.xml" ContentType="application/vnd.ms-excel.controlproperties+xml"/>
  <Override PartName="/xl/ctrlProps/ctrlProp260.xml" ContentType="application/vnd.ms-excel.controlproperties+xml"/>
  <Override PartName="/xl/ctrlProps/ctrlProp261.xml" ContentType="application/vnd.ms-excel.controlproperties+xml"/>
  <Override PartName="/xl/ctrlProps/ctrlProp262.xml" ContentType="application/vnd.ms-excel.controlproperties+xml"/>
  <Override PartName="/xl/ctrlProps/ctrlProp263.xml" ContentType="application/vnd.ms-excel.controlproperties+xml"/>
  <Override PartName="/xl/ctrlProps/ctrlProp264.xml" ContentType="application/vnd.ms-excel.controlproperties+xml"/>
  <Override PartName="/xl/ctrlProps/ctrlProp265.xml" ContentType="application/vnd.ms-excel.controlproperties+xml"/>
  <Override PartName="/xl/ctrlProps/ctrlProp266.xml" ContentType="application/vnd.ms-excel.controlproperties+xml"/>
  <Override PartName="/xl/ctrlProps/ctrlProp267.xml" ContentType="application/vnd.ms-excel.controlproperties+xml"/>
  <Override PartName="/xl/ctrlProps/ctrlProp268.xml" ContentType="application/vnd.ms-excel.controlproperties+xml"/>
  <Override PartName="/xl/ctrlProps/ctrlProp269.xml" ContentType="application/vnd.ms-excel.controlproperties+xml"/>
  <Override PartName="/xl/ctrlProps/ctrlProp270.xml" ContentType="application/vnd.ms-excel.controlproperties+xml"/>
  <Override PartName="/xl/ctrlProps/ctrlProp271.xml" ContentType="application/vnd.ms-excel.controlproperties+xml"/>
  <Override PartName="/xl/ctrlProps/ctrlProp272.xml" ContentType="application/vnd.ms-excel.controlproperties+xml"/>
  <Override PartName="/xl/ctrlProps/ctrlProp273.xml" ContentType="application/vnd.ms-excel.controlproperties+xml"/>
  <Override PartName="/xl/ctrlProps/ctrlProp274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codeName="DieseArbeitsmappe" defaultThemeVersion="202300"/>
  <mc:AlternateContent xmlns:mc="http://schemas.openxmlformats.org/markup-compatibility/2006">
    <mc:Choice Requires="x15">
      <x15ac:absPath xmlns:x15ac="http://schemas.microsoft.com/office/spreadsheetml/2010/11/ac" url="C:\Data\TNMS\TNMS-Downloads\MPUconfigurator\armv7m\armv7m_mpu_configurator_V1_2\"/>
    </mc:Choice>
  </mc:AlternateContent>
  <xr:revisionPtr revIDLastSave="0" documentId="13_ncr:1_{F1665018-3CDA-4954-99D0-B886155B1678}" xr6:coauthVersionLast="47" xr6:coauthVersionMax="47" xr10:uidLastSave="{00000000-0000-0000-0000-000000000000}"/>
  <bookViews>
    <workbookView xWindow="-120" yWindow="-120" windowWidth="29040" windowHeight="15720" xr2:uid="{829A3539-6958-49F7-B86C-1CC59989F1B8}"/>
  </bookViews>
  <sheets>
    <sheet name="CONFIG" sheetId="2" r:id="rId1"/>
    <sheet name="CODE_KEIL" sheetId="3" r:id="rId2"/>
    <sheet name="CODE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41" i="3" l="1"/>
  <c r="B48" i="3"/>
  <c r="B38" i="4"/>
  <c r="B36" i="4"/>
  <c r="B60" i="4"/>
  <c r="B55" i="4"/>
  <c r="B54" i="4"/>
  <c r="B41" i="4"/>
  <c r="B81" i="4"/>
  <c r="B76" i="4"/>
  <c r="B75" i="4"/>
  <c r="B62" i="4"/>
  <c r="B102" i="4"/>
  <c r="B97" i="4"/>
  <c r="B96" i="4"/>
  <c r="B83" i="4"/>
  <c r="B123" i="4"/>
  <c r="B118" i="4"/>
  <c r="B117" i="4"/>
  <c r="B104" i="4"/>
  <c r="B144" i="4"/>
  <c r="B139" i="4"/>
  <c r="B138" i="4"/>
  <c r="B125" i="4"/>
  <c r="B165" i="4"/>
  <c r="B160" i="4"/>
  <c r="B159" i="4"/>
  <c r="B146" i="4"/>
  <c r="B186" i="4"/>
  <c r="B181" i="4"/>
  <c r="B180" i="4"/>
  <c r="B167" i="4"/>
  <c r="B207" i="4"/>
  <c r="B202" i="4"/>
  <c r="B201" i="4"/>
  <c r="B188" i="4"/>
  <c r="B228" i="4"/>
  <c r="B223" i="4"/>
  <c r="B222" i="4"/>
  <c r="B209" i="4"/>
  <c r="B249" i="4"/>
  <c r="B243" i="4"/>
  <c r="B244" i="4"/>
  <c r="B230" i="4"/>
  <c r="B270" i="4"/>
  <c r="B265" i="4"/>
  <c r="B264" i="4"/>
  <c r="B251" i="4"/>
  <c r="B291" i="4"/>
  <c r="B286" i="4"/>
  <c r="B285" i="4"/>
  <c r="B272" i="4"/>
  <c r="B312" i="4"/>
  <c r="B307" i="4"/>
  <c r="B306" i="4"/>
  <c r="B293" i="4"/>
  <c r="B333" i="4"/>
  <c r="B328" i="4"/>
  <c r="B327" i="4"/>
  <c r="B314" i="4"/>
  <c r="B354" i="4"/>
  <c r="B349" i="4"/>
  <c r="B348" i="4"/>
  <c r="B335" i="4"/>
  <c r="B369" i="4"/>
  <c r="B1841" i="3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45" i="2"/>
  <c r="B93" i="4"/>
  <c r="B287" i="4" a="1"/>
  <c r="B263" i="4"/>
  <c r="B189" i="4"/>
  <c r="B194" i="4"/>
  <c r="B43" i="4"/>
  <c r="B374" i="4" a="1"/>
  <c r="B163" i="4"/>
  <c r="B344" i="4"/>
  <c r="B175" i="4"/>
  <c r="B1056" i="3" a="1"/>
  <c r="B215" i="4"/>
  <c r="B127" i="4"/>
  <c r="B315" i="4"/>
  <c r="B171" i="4" a="1"/>
  <c r="B160" i="3" a="1"/>
  <c r="B148" i="4"/>
  <c r="B337" i="4"/>
  <c r="B196" i="4"/>
  <c r="B1840" i="3" a="1"/>
  <c r="B178" i="4"/>
  <c r="B372" i="4"/>
  <c r="B298" i="4"/>
  <c r="B316" i="4"/>
  <c r="B258" i="4"/>
  <c r="B212" i="4" a="1"/>
  <c r="B162" i="4"/>
  <c r="B73" i="4"/>
  <c r="B184" i="4"/>
  <c r="B359" i="4" a="1"/>
  <c r="B203" i="4" a="1"/>
  <c r="B77" i="4" a="1"/>
  <c r="B253" i="4"/>
  <c r="B161" i="4" a="1"/>
  <c r="B340" i="4"/>
  <c r="B195" i="4"/>
  <c r="B1504" i="3" a="1"/>
  <c r="B179" i="4"/>
  <c r="B384" i="3" a="1"/>
  <c r="B217" i="4"/>
  <c r="B608" i="3" a="1"/>
  <c r="B206" i="4" a="1"/>
  <c r="B71" i="4"/>
  <c r="B237" i="4"/>
  <c r="B720" i="3" a="1"/>
  <c r="B323" i="4"/>
  <c r="B58" i="4"/>
  <c r="B267" i="4"/>
  <c r="B45" i="4" a="1"/>
  <c r="B64" i="4"/>
  <c r="B85" i="4"/>
  <c r="B301" i="4"/>
  <c r="B346" i="4"/>
  <c r="B116" i="4"/>
  <c r="B141" i="4"/>
  <c r="B329" i="4" a="1"/>
  <c r="B1168" i="3" a="1"/>
  <c r="B347" i="4"/>
  <c r="B218" i="4"/>
  <c r="B226" i="4"/>
  <c r="B170" i="4" a="1"/>
  <c r="B176" i="4"/>
  <c r="B944" i="3" a="1"/>
  <c r="B219" i="4"/>
  <c r="B109" i="4"/>
  <c r="B303" i="4"/>
  <c r="B182" i="4" a="1"/>
  <c r="B373" i="4"/>
  <c r="B199" i="4"/>
  <c r="B87" i="4" a="1"/>
  <c r="B200" i="4"/>
  <c r="B1728" i="3" a="1"/>
  <c r="B221" i="4"/>
  <c r="B143" i="4" a="1"/>
  <c r="B227" i="4" a="1"/>
  <c r="B126" i="4"/>
  <c r="B342" i="4"/>
  <c r="B66" i="4" a="1"/>
  <c r="B56" i="4" a="1"/>
  <c r="B235" i="4"/>
  <c r="B304" i="4"/>
  <c r="B224" i="4" a="1"/>
  <c r="B204" i="4"/>
  <c r="B1616" i="3" a="1"/>
  <c r="B247" i="4"/>
  <c r="B183" i="4"/>
  <c r="B1280" i="3" a="1"/>
  <c r="B197" i="4"/>
  <c r="B1392" i="3" a="1"/>
  <c r="B214" i="4"/>
  <c r="B193" i="4"/>
  <c r="B198" i="4"/>
  <c r="B47" i="4"/>
  <c r="B238" i="4"/>
  <c r="B289" i="4"/>
  <c r="B220" i="4"/>
  <c r="B240" i="4"/>
  <c r="B350" i="4" a="1"/>
  <c r="B137" i="4"/>
  <c r="B68" i="4"/>
  <c r="B266" i="4" a="1"/>
  <c r="B341" i="4"/>
  <c r="B300" i="4"/>
  <c r="B211" i="4"/>
  <c r="B53" i="4"/>
  <c r="B233" i="4" a="1"/>
  <c r="B192" i="4" a="1"/>
  <c r="B111" i="4"/>
  <c r="B190" i="4"/>
  <c r="B59" i="4" a="1"/>
  <c r="B241" i="4"/>
  <c r="B261" i="4"/>
  <c r="B213" i="4" a="1"/>
  <c r="B80" i="4" a="1"/>
  <c r="B57" i="4"/>
  <c r="B331" i="4"/>
  <c r="B101" i="4" a="1"/>
  <c r="B282" i="4"/>
  <c r="B272" i="3" a="1"/>
  <c r="B232" i="4"/>
  <c r="B51" i="4"/>
  <c r="B239" i="4"/>
  <c r="B281" i="4"/>
  <c r="B84" i="4"/>
  <c r="B100" i="4"/>
  <c r="B49" i="4"/>
  <c r="B252" i="4"/>
  <c r="B288" i="4"/>
  <c r="B152" i="4"/>
  <c r="B320" i="4"/>
  <c r="B164" i="4" a="1"/>
  <c r="B257" i="4"/>
  <c r="B174" i="4"/>
  <c r="B50" i="4"/>
  <c r="B248" i="4" a="1"/>
  <c r="B63" i="4"/>
  <c r="B254" i="4" a="1"/>
  <c r="B225" i="4"/>
  <c r="B259" i="4"/>
  <c r="B67" i="4"/>
  <c r="B69" i="4"/>
  <c r="B276" i="4" a="1"/>
  <c r="B234" i="4" a="1"/>
  <c r="B275" i="4" a="1"/>
  <c r="B242" i="4"/>
  <c r="B268" i="4"/>
  <c r="B92" i="4"/>
  <c r="B110" i="4"/>
  <c r="B157" i="4"/>
  <c r="B345" i="4"/>
  <c r="B156" i="4"/>
  <c r="B168" i="4"/>
  <c r="B205" i="4"/>
  <c r="B371" i="4" a="1"/>
  <c r="B245" i="4" a="1"/>
  <c r="B99" i="4"/>
  <c r="B279" i="4"/>
  <c r="B70" i="4"/>
  <c r="B280" i="4"/>
  <c r="B324" i="4"/>
  <c r="B216" i="4"/>
  <c r="B89" i="4"/>
  <c r="B284" i="4"/>
  <c r="B115" i="4"/>
  <c r="B308" i="4" a="1"/>
  <c r="B106" i="4"/>
  <c r="B78" i="4"/>
  <c r="B255" i="4" a="1"/>
  <c r="B112" i="4"/>
  <c r="B297" i="4" a="1"/>
  <c r="B295" i="4"/>
  <c r="B42" i="4"/>
  <c r="B260" i="4"/>
  <c r="B98" i="4" a="1"/>
  <c r="B273" i="4"/>
  <c r="B72" i="4"/>
  <c r="B269" i="4" a="1"/>
  <c r="B108" i="4" a="1"/>
  <c r="B299" i="4"/>
  <c r="B94" i="4"/>
  <c r="B277" i="4"/>
  <c r="B122" i="4" a="1"/>
  <c r="B325" i="4"/>
  <c r="B130" i="4"/>
  <c r="B318" i="4" a="1"/>
  <c r="B151" i="4"/>
  <c r="B90" i="4"/>
  <c r="B290" i="4" a="1"/>
  <c r="B114" i="4"/>
  <c r="B305" i="4"/>
  <c r="B358" i="4"/>
  <c r="B74" i="4"/>
  <c r="B262" i="4"/>
  <c r="B120" i="4"/>
  <c r="B311" i="4" a="1"/>
  <c r="B95" i="4"/>
  <c r="B278" i="4"/>
  <c r="B142" i="4"/>
  <c r="B330" i="4"/>
  <c r="B107" i="4" a="1"/>
  <c r="B309" i="4"/>
  <c r="B236" i="4"/>
  <c r="B128" i="4" a="1"/>
  <c r="B351" i="4"/>
  <c r="B153" i="4"/>
  <c r="B336" i="4"/>
  <c r="B191" i="4" a="1"/>
  <c r="B113" i="4"/>
  <c r="B302" i="4"/>
  <c r="B129" i="4" a="1"/>
  <c r="B326" i="4"/>
  <c r="B52" i="4"/>
  <c r="B88" i="4"/>
  <c r="B274" i="4"/>
  <c r="B133" i="4"/>
  <c r="B321" i="4"/>
  <c r="B119" i="4" a="1"/>
  <c r="B310" i="4"/>
  <c r="B155" i="4"/>
  <c r="B343" i="4"/>
  <c r="B131" i="4"/>
  <c r="B319" i="4"/>
  <c r="B256" i="4"/>
  <c r="B185" i="4" a="1"/>
  <c r="B48" i="4"/>
  <c r="B158" i="4"/>
  <c r="B339" i="4" a="1"/>
  <c r="B105" i="4"/>
  <c r="B296" i="4" a="1"/>
  <c r="B352" i="4"/>
  <c r="B136" i="4"/>
  <c r="B154" i="4"/>
  <c r="B210" i="4"/>
  <c r="B46" i="4"/>
  <c r="B231" i="4"/>
  <c r="B121" i="4"/>
  <c r="B132" i="4"/>
  <c r="B353" i="4" a="1"/>
  <c r="B79" i="4"/>
  <c r="B91" i="4"/>
  <c r="B283" i="4"/>
  <c r="B246" i="4"/>
  <c r="B149" i="4" a="1"/>
  <c r="B177" i="4"/>
  <c r="B832" i="3" a="1"/>
  <c r="B294" i="4"/>
  <c r="B140" i="4" a="1"/>
  <c r="B317" i="4" a="1"/>
  <c r="B173" i="4"/>
  <c r="B357" i="4"/>
  <c r="B172" i="4"/>
  <c r="B134" i="4"/>
  <c r="B332" i="4" a="1"/>
  <c r="B150" i="4" a="1"/>
  <c r="B338" i="4" a="1"/>
  <c r="B135" i="4"/>
  <c r="B322" i="4"/>
  <c r="B169" i="4"/>
  <c r="B496" i="3" a="1"/>
  <c r="B147" i="4"/>
  <c r="B45" i="4" l="1"/>
  <c r="B56" i="4"/>
  <c r="B59" i="4"/>
  <c r="B66" i="4"/>
  <c r="B77" i="4"/>
  <c r="B80" i="4"/>
  <c r="B87" i="4"/>
  <c r="B98" i="4"/>
  <c r="B101" i="4"/>
  <c r="B107" i="4"/>
  <c r="B108" i="4"/>
  <c r="B119" i="4"/>
  <c r="B122" i="4"/>
  <c r="B128" i="4"/>
  <c r="B129" i="4"/>
  <c r="B140" i="4"/>
  <c r="B143" i="4"/>
  <c r="B149" i="4"/>
  <c r="B150" i="4"/>
  <c r="B161" i="4"/>
  <c r="B164" i="4"/>
  <c r="B185" i="4"/>
  <c r="B170" i="4"/>
  <c r="B171" i="4"/>
  <c r="B182" i="4"/>
  <c r="B191" i="4"/>
  <c r="B192" i="4"/>
  <c r="B203" i="4"/>
  <c r="B206" i="4"/>
  <c r="B213" i="4"/>
  <c r="B224" i="4"/>
  <c r="B212" i="4"/>
  <c r="B227" i="4"/>
  <c r="B248" i="4"/>
  <c r="B245" i="4"/>
  <c r="B234" i="4"/>
  <c r="B233" i="4"/>
  <c r="B269" i="4"/>
  <c r="B254" i="4"/>
  <c r="B255" i="4"/>
  <c r="B266" i="4"/>
  <c r="B276" i="4"/>
  <c r="B287" i="4"/>
  <c r="B275" i="4"/>
  <c r="B290" i="4"/>
  <c r="B296" i="4"/>
  <c r="B308" i="4"/>
  <c r="B311" i="4"/>
  <c r="B297" i="4"/>
  <c r="B317" i="4"/>
  <c r="B318" i="4"/>
  <c r="B329" i="4"/>
  <c r="B332" i="4"/>
  <c r="B339" i="4"/>
  <c r="B350" i="4"/>
  <c r="B338" i="4"/>
  <c r="B353" i="4"/>
  <c r="B359" i="4"/>
  <c r="B374" i="4"/>
  <c r="B160" i="3"/>
  <c r="B272" i="3"/>
  <c r="B384" i="3"/>
  <c r="B496" i="3"/>
  <c r="B608" i="3"/>
  <c r="B720" i="3"/>
  <c r="B832" i="3"/>
  <c r="B944" i="3"/>
  <c r="B1056" i="3"/>
  <c r="B1168" i="3"/>
  <c r="B1280" i="3"/>
  <c r="B1392" i="3"/>
  <c r="B1504" i="3"/>
  <c r="B1616" i="3"/>
  <c r="B1728" i="3"/>
  <c r="B1840" i="3"/>
  <c r="B371" i="4"/>
  <c r="E296" i="2"/>
  <c r="E295" i="2"/>
  <c r="E294" i="2"/>
  <c r="E277" i="2"/>
  <c r="E276" i="2"/>
  <c r="E275" i="2"/>
  <c r="E258" i="2"/>
  <c r="E257" i="2"/>
  <c r="E256" i="2"/>
  <c r="E239" i="2"/>
  <c r="E238" i="2"/>
  <c r="E237" i="2"/>
  <c r="E220" i="2"/>
  <c r="E219" i="2"/>
  <c r="E218" i="2"/>
  <c r="E201" i="2"/>
  <c r="E200" i="2"/>
  <c r="E199" i="2"/>
  <c r="E182" i="2"/>
  <c r="E181" i="2"/>
  <c r="E180" i="2"/>
  <c r="B440" i="4"/>
  <c r="B439" i="4"/>
  <c r="B437" i="4"/>
  <c r="B436" i="4"/>
  <c r="B434" i="4"/>
  <c r="B433" i="4"/>
  <c r="B431" i="4"/>
  <c r="B430" i="4"/>
  <c r="B428" i="4"/>
  <c r="B427" i="4"/>
  <c r="B425" i="4"/>
  <c r="B424" i="4"/>
  <c r="B422" i="4"/>
  <c r="B421" i="4"/>
  <c r="B419" i="4"/>
  <c r="B418" i="4"/>
  <c r="B416" i="4"/>
  <c r="B415" i="4"/>
  <c r="B413" i="4"/>
  <c r="B412" i="4"/>
  <c r="B410" i="4"/>
  <c r="B409" i="4"/>
  <c r="B407" i="4"/>
  <c r="B406" i="4"/>
  <c r="B404" i="4"/>
  <c r="B403" i="4"/>
  <c r="B401" i="4"/>
  <c r="B400" i="4"/>
  <c r="B398" i="4"/>
  <c r="B397" i="4"/>
  <c r="B1873" i="3"/>
  <c r="B1874" i="3"/>
  <c r="B1876" i="3"/>
  <c r="B1877" i="3"/>
  <c r="B1879" i="3"/>
  <c r="B1880" i="3"/>
  <c r="B1882" i="3"/>
  <c r="B1883" i="3"/>
  <c r="B1885" i="3"/>
  <c r="B1886" i="3"/>
  <c r="B1888" i="3"/>
  <c r="B1889" i="3"/>
  <c r="B1891" i="3"/>
  <c r="B1892" i="3"/>
  <c r="B1894" i="3"/>
  <c r="B1895" i="3"/>
  <c r="B1897" i="3"/>
  <c r="B1898" i="3"/>
  <c r="B1900" i="3"/>
  <c r="B1901" i="3"/>
  <c r="B1903" i="3"/>
  <c r="B1904" i="3"/>
  <c r="B1906" i="3"/>
  <c r="B1907" i="3"/>
  <c r="B1867" i="3"/>
  <c r="B1868" i="3"/>
  <c r="B1870" i="3"/>
  <c r="B1871" i="3"/>
  <c r="B1865" i="3"/>
  <c r="B1864" i="3"/>
  <c r="E163" i="2"/>
  <c r="E162" i="2"/>
  <c r="E161" i="2"/>
  <c r="A180" i="2"/>
  <c r="A182" i="2"/>
  <c r="A183" i="2"/>
  <c r="A297" i="2"/>
  <c r="F309" i="2" s="1"/>
  <c r="A296" i="2"/>
  <c r="A294" i="2"/>
  <c r="A278" i="2"/>
  <c r="F290" i="2" s="1"/>
  <c r="A277" i="2"/>
  <c r="A275" i="2"/>
  <c r="A259" i="2"/>
  <c r="F256" i="2" s="1"/>
  <c r="A258" i="2"/>
  <c r="A256" i="2"/>
  <c r="A240" i="2"/>
  <c r="F252" i="2" s="1"/>
  <c r="A239" i="2"/>
  <c r="A237" i="2"/>
  <c r="A221" i="2"/>
  <c r="F221" i="2" s="1"/>
  <c r="A220" i="2"/>
  <c r="A218" i="2"/>
  <c r="A202" i="2"/>
  <c r="F200" i="2" s="1"/>
  <c r="A201" i="2"/>
  <c r="A199" i="2"/>
  <c r="A164" i="2"/>
  <c r="A163" i="2"/>
  <c r="A161" i="2"/>
  <c r="A145" i="2"/>
  <c r="A126" i="2"/>
  <c r="F138" i="2" s="1"/>
  <c r="A107" i="2"/>
  <c r="A88" i="2"/>
  <c r="A69" i="2"/>
  <c r="A50" i="2"/>
  <c r="A31" i="2"/>
  <c r="A12" i="2"/>
  <c r="A144" i="2"/>
  <c r="A125" i="2"/>
  <c r="A106" i="2"/>
  <c r="A87" i="2"/>
  <c r="A68" i="2"/>
  <c r="A49" i="2"/>
  <c r="A30" i="2"/>
  <c r="A11" i="2"/>
  <c r="A142" i="2"/>
  <c r="A123" i="2"/>
  <c r="A104" i="2"/>
  <c r="A85" i="2"/>
  <c r="A66" i="2"/>
  <c r="A47" i="2"/>
  <c r="A28" i="2"/>
  <c r="E66" i="2"/>
  <c r="E67" i="2"/>
  <c r="E68" i="2"/>
  <c r="E85" i="2"/>
  <c r="E86" i="2"/>
  <c r="E87" i="2"/>
  <c r="E104" i="2"/>
  <c r="E105" i="2"/>
  <c r="E106" i="2"/>
  <c r="E123" i="2"/>
  <c r="E124" i="2"/>
  <c r="E125" i="2"/>
  <c r="E142" i="2"/>
  <c r="E143" i="2"/>
  <c r="E144" i="2"/>
  <c r="E47" i="2"/>
  <c r="E48" i="2"/>
  <c r="E49" i="2"/>
  <c r="E28" i="2"/>
  <c r="E29" i="2"/>
  <c r="E30" i="2"/>
  <c r="E11" i="2"/>
  <c r="E10" i="2"/>
  <c r="E9" i="2"/>
  <c r="A9" i="2"/>
  <c r="B37" i="4"/>
  <c r="B161" i="3"/>
  <c r="B114" i="3"/>
  <c r="B113" i="3"/>
  <c r="A63" i="4"/>
  <c r="A65" i="4" s="1"/>
  <c r="A62" i="4"/>
  <c r="B86" i="4" a="1"/>
  <c r="B65" i="4" a="1"/>
  <c r="B44" i="4" a="1"/>
  <c r="B86" i="4" l="1"/>
  <c r="B65" i="4"/>
  <c r="B44" i="4"/>
  <c r="F119" i="2"/>
  <c r="F86" i="2"/>
  <c r="F66" i="2"/>
  <c r="F60" i="2"/>
  <c r="F174" i="2"/>
  <c r="F41" i="2"/>
  <c r="F220" i="2"/>
  <c r="F68" i="2"/>
  <c r="F195" i="2"/>
  <c r="F180" i="2"/>
  <c r="F194" i="2"/>
  <c r="F183" i="2"/>
  <c r="F157" i="2"/>
  <c r="F193" i="2"/>
  <c r="F192" i="2"/>
  <c r="F182" i="2"/>
  <c r="F181" i="2"/>
  <c r="F202" i="2"/>
  <c r="F257" i="2"/>
  <c r="F294" i="2"/>
  <c r="F62" i="2"/>
  <c r="F239" i="2"/>
  <c r="F237" i="2"/>
  <c r="F85" i="2"/>
  <c r="F251" i="2"/>
  <c r="F238" i="2"/>
  <c r="F231" i="2"/>
  <c r="F87" i="2"/>
  <c r="F212" i="2"/>
  <c r="F88" i="2"/>
  <c r="F214" i="2"/>
  <c r="F116" i="2"/>
  <c r="F199" i="2"/>
  <c r="F258" i="2"/>
  <c r="F211" i="2"/>
  <c r="F97" i="2"/>
  <c r="F99" i="2"/>
  <c r="F59" i="2"/>
  <c r="F240" i="2"/>
  <c r="F30" i="2"/>
  <c r="F123" i="2"/>
  <c r="F49" i="2"/>
  <c r="F125" i="2"/>
  <c r="F61" i="2"/>
  <c r="F201" i="2"/>
  <c r="F249" i="2"/>
  <c r="F275" i="2"/>
  <c r="F307" i="2"/>
  <c r="F175" i="2"/>
  <c r="F161" i="2"/>
  <c r="F29" i="2"/>
  <c r="F67" i="2"/>
  <c r="F98" i="2"/>
  <c r="F124" i="2"/>
  <c r="F162" i="2"/>
  <c r="F213" i="2"/>
  <c r="F230" i="2"/>
  <c r="F276" i="2"/>
  <c r="F42" i="2"/>
  <c r="F69" i="2"/>
  <c r="F100" i="2"/>
  <c r="F126" i="2"/>
  <c r="F232" i="2"/>
  <c r="F295" i="2"/>
  <c r="F233" i="2"/>
  <c r="F250" i="2"/>
  <c r="F259" i="2"/>
  <c r="F277" i="2"/>
  <c r="F47" i="2"/>
  <c r="F78" i="2"/>
  <c r="F104" i="2"/>
  <c r="F135" i="2"/>
  <c r="F163" i="2"/>
  <c r="F48" i="2"/>
  <c r="F79" i="2"/>
  <c r="F105" i="2"/>
  <c r="F136" i="2"/>
  <c r="F218" i="2"/>
  <c r="F268" i="2"/>
  <c r="F269" i="2"/>
  <c r="F278" i="2"/>
  <c r="F296" i="2"/>
  <c r="F80" i="2"/>
  <c r="F106" i="2"/>
  <c r="F137" i="2"/>
  <c r="F164" i="2"/>
  <c r="F50" i="2"/>
  <c r="F81" i="2"/>
  <c r="F107" i="2"/>
  <c r="F173" i="2"/>
  <c r="F219" i="2"/>
  <c r="F270" i="2"/>
  <c r="F287" i="2"/>
  <c r="F271" i="2"/>
  <c r="F288" i="2"/>
  <c r="F297" i="2"/>
  <c r="F117" i="2"/>
  <c r="F289" i="2"/>
  <c r="F306" i="2"/>
  <c r="F118" i="2"/>
  <c r="F176" i="2"/>
  <c r="F308" i="2"/>
  <c r="F9" i="2"/>
  <c r="F143" i="2"/>
  <c r="F144" i="2"/>
  <c r="F154" i="2"/>
  <c r="F155" i="2"/>
  <c r="F156" i="2"/>
  <c r="F145" i="2"/>
  <c r="F28" i="2"/>
  <c r="F31" i="2"/>
  <c r="F43" i="2"/>
  <c r="F40" i="2"/>
  <c r="F21" i="2"/>
  <c r="F10" i="2"/>
  <c r="F12" i="2"/>
  <c r="F22" i="2"/>
  <c r="F23" i="2"/>
  <c r="F24" i="2"/>
  <c r="F11" i="2"/>
  <c r="A66" i="4"/>
  <c r="A67" i="4"/>
  <c r="A70" i="4"/>
  <c r="A72" i="4"/>
  <c r="A77" i="4"/>
  <c r="A68" i="4"/>
  <c r="A71" i="4"/>
  <c r="A79" i="4"/>
  <c r="A73" i="4"/>
  <c r="A80" i="4"/>
  <c r="A74" i="4"/>
  <c r="A64" i="4"/>
  <c r="A69" i="4"/>
  <c r="A78" i="4"/>
  <c r="A83" i="4"/>
  <c r="A84" i="4"/>
  <c r="A94" i="4" s="1"/>
  <c r="A88" i="4"/>
  <c r="A59" i="4"/>
  <c r="A58" i="4"/>
  <c r="A57" i="4"/>
  <c r="A56" i="4"/>
  <c r="A53" i="4"/>
  <c r="A52" i="4"/>
  <c r="A51" i="4"/>
  <c r="A50" i="4"/>
  <c r="A49" i="4"/>
  <c r="A48" i="4"/>
  <c r="A47" i="4"/>
  <c r="A46" i="4"/>
  <c r="A45" i="4"/>
  <c r="A44" i="4"/>
  <c r="A43" i="4"/>
  <c r="A165" i="3"/>
  <c r="A214" i="3" s="1"/>
  <c r="A164" i="3"/>
  <c r="A160" i="3"/>
  <c r="A128" i="3"/>
  <c r="A125" i="3"/>
  <c r="A123" i="3"/>
  <c r="A112" i="3"/>
  <c r="A110" i="3"/>
  <c r="A108" i="3"/>
  <c r="A106" i="3"/>
  <c r="A104" i="3"/>
  <c r="A102" i="3"/>
  <c r="A100" i="3"/>
  <c r="A98" i="3"/>
  <c r="A96" i="3"/>
  <c r="A90" i="3"/>
  <c r="A60" i="3"/>
  <c r="A57" i="3"/>
  <c r="A55" i="3"/>
  <c r="B162" i="3"/>
  <c r="B53" i="3"/>
  <c r="B52" i="3"/>
  <c r="B44" i="3"/>
  <c r="B110" i="3"/>
  <c r="B57" i="3"/>
  <c r="B128" i="3"/>
  <c r="B102" i="3"/>
  <c r="B96" i="3"/>
  <c r="B108" i="3"/>
  <c r="B106" i="3"/>
  <c r="B100" i="3"/>
  <c r="B125" i="3"/>
  <c r="B98" i="3"/>
  <c r="B90" i="3" a="1"/>
  <c r="B214" i="3"/>
  <c r="B123" i="3" a="1"/>
  <c r="B60" i="3" a="1"/>
  <c r="B112" i="3"/>
  <c r="B104" i="3"/>
  <c r="B55" i="3"/>
  <c r="B123" i="3" l="1"/>
  <c r="B60" i="3"/>
  <c r="B273" i="3"/>
  <c r="A85" i="4"/>
  <c r="B90" i="3"/>
  <c r="B274" i="3"/>
  <c r="B226" i="3"/>
  <c r="B225" i="3"/>
  <c r="B165" i="3"/>
  <c r="B164" i="3"/>
  <c r="A101" i="4"/>
  <c r="A100" i="4"/>
  <c r="A99" i="4"/>
  <c r="A98" i="4"/>
  <c r="A105" i="4"/>
  <c r="A91" i="4"/>
  <c r="A87" i="4"/>
  <c r="A90" i="4"/>
  <c r="A93" i="4"/>
  <c r="A92" i="4"/>
  <c r="A104" i="4"/>
  <c r="A86" i="4"/>
  <c r="A95" i="4"/>
  <c r="A89" i="4"/>
  <c r="A218" i="3"/>
  <c r="A276" i="3"/>
  <c r="A216" i="3"/>
  <c r="A277" i="3"/>
  <c r="A389" i="3" s="1"/>
  <c r="A501" i="3" s="1"/>
  <c r="A613" i="3" s="1"/>
  <c r="A725" i="3" s="1"/>
  <c r="A837" i="3" s="1"/>
  <c r="A949" i="3" s="1"/>
  <c r="A220" i="3"/>
  <c r="A222" i="3"/>
  <c r="A224" i="3"/>
  <c r="A167" i="3"/>
  <c r="A169" i="3"/>
  <c r="A172" i="3"/>
  <c r="A235" i="3"/>
  <c r="A202" i="3"/>
  <c r="A237" i="3"/>
  <c r="A208" i="3"/>
  <c r="A240" i="3"/>
  <c r="A210" i="3"/>
  <c r="A272" i="3"/>
  <c r="A212" i="3"/>
  <c r="B235" i="3" a="1"/>
  <c r="B208" i="3"/>
  <c r="B212" i="3"/>
  <c r="B240" i="3"/>
  <c r="B237" i="3"/>
  <c r="B224" i="3"/>
  <c r="B210" i="3"/>
  <c r="B169" i="3"/>
  <c r="B218" i="3"/>
  <c r="B220" i="3"/>
  <c r="B202" i="3" a="1"/>
  <c r="B222" i="3"/>
  <c r="B167" i="3"/>
  <c r="B216" i="3"/>
  <c r="B172" i="3" a="1"/>
  <c r="B235" i="3" l="1"/>
  <c r="B172" i="3"/>
  <c r="A1024" i="3"/>
  <c r="A1056" i="3"/>
  <c r="A1002" i="3"/>
  <c r="A998" i="3"/>
  <c r="A994" i="3"/>
  <c r="A1061" i="3"/>
  <c r="A1000" i="3"/>
  <c r="A996" i="3"/>
  <c r="A992" i="3"/>
  <c r="A986" i="3"/>
  <c r="A956" i="3"/>
  <c r="A1021" i="3"/>
  <c r="A1008" i="3"/>
  <c r="A1004" i="3"/>
  <c r="A953" i="3"/>
  <c r="A1019" i="3"/>
  <c r="A951" i="3"/>
  <c r="A1006" i="3"/>
  <c r="B202" i="3"/>
  <c r="A388" i="3"/>
  <c r="B385" i="3"/>
  <c r="B337" i="3"/>
  <c r="B277" i="3"/>
  <c r="B276" i="3"/>
  <c r="B386" i="3"/>
  <c r="B338" i="3"/>
  <c r="A121" i="4"/>
  <c r="A120" i="4"/>
  <c r="A122" i="4"/>
  <c r="A119" i="4"/>
  <c r="A125" i="4"/>
  <c r="A111" i="4"/>
  <c r="A114" i="4"/>
  <c r="A126" i="4"/>
  <c r="A108" i="4"/>
  <c r="A113" i="4"/>
  <c r="A112" i="4"/>
  <c r="A109" i="4"/>
  <c r="A115" i="4"/>
  <c r="A106" i="4"/>
  <c r="A110" i="4"/>
  <c r="A116" i="4"/>
  <c r="A107" i="4"/>
  <c r="A886" i="3"/>
  <c r="A844" i="3"/>
  <c r="A890" i="3"/>
  <c r="A944" i="3"/>
  <c r="A912" i="3"/>
  <c r="A892" i="3"/>
  <c r="A880" i="3"/>
  <c r="A907" i="3"/>
  <c r="A896" i="3"/>
  <c r="A884" i="3"/>
  <c r="A841" i="3"/>
  <c r="A894" i="3"/>
  <c r="A882" i="3"/>
  <c r="A839" i="3"/>
  <c r="A909" i="3"/>
  <c r="A874" i="3"/>
  <c r="A888" i="3"/>
  <c r="A732" i="3"/>
  <c r="A797" i="3"/>
  <c r="A778" i="3"/>
  <c r="A774" i="3"/>
  <c r="A782" i="3"/>
  <c r="A800" i="3"/>
  <c r="A780" i="3"/>
  <c r="A795" i="3"/>
  <c r="A776" i="3"/>
  <c r="A772" i="3"/>
  <c r="A729" i="3"/>
  <c r="A784" i="3"/>
  <c r="A832" i="3"/>
  <c r="A770" i="3"/>
  <c r="A727" i="3"/>
  <c r="A768" i="3"/>
  <c r="A762" i="3"/>
  <c r="A662" i="3"/>
  <c r="A620" i="3"/>
  <c r="A672" i="3"/>
  <c r="A660" i="3"/>
  <c r="A617" i="3"/>
  <c r="A720" i="3"/>
  <c r="A670" i="3"/>
  <c r="A658" i="3"/>
  <c r="A615" i="3"/>
  <c r="A688" i="3"/>
  <c r="A668" i="3"/>
  <c r="A656" i="3"/>
  <c r="A685" i="3"/>
  <c r="A666" i="3"/>
  <c r="A650" i="3"/>
  <c r="A683" i="3"/>
  <c r="A664" i="3"/>
  <c r="A608" i="3"/>
  <c r="A558" i="3"/>
  <c r="A546" i="3"/>
  <c r="A503" i="3"/>
  <c r="A576" i="3"/>
  <c r="A556" i="3"/>
  <c r="A544" i="3"/>
  <c r="A573" i="3"/>
  <c r="A554" i="3"/>
  <c r="A538" i="3"/>
  <c r="A571" i="3"/>
  <c r="A552" i="3"/>
  <c r="A550" i="3"/>
  <c r="A508" i="3"/>
  <c r="A560" i="3"/>
  <c r="A548" i="3"/>
  <c r="A505" i="3"/>
  <c r="A396" i="3"/>
  <c r="A448" i="3"/>
  <c r="A393" i="3"/>
  <c r="A438" i="3"/>
  <c r="A496" i="3"/>
  <c r="A446" i="3"/>
  <c r="A434" i="3"/>
  <c r="A391" i="3"/>
  <c r="A464" i="3"/>
  <c r="A444" i="3"/>
  <c r="A432" i="3"/>
  <c r="A461" i="3"/>
  <c r="A442" i="3"/>
  <c r="A426" i="3"/>
  <c r="A459" i="3"/>
  <c r="A440" i="3"/>
  <c r="A436" i="3"/>
  <c r="A326" i="3"/>
  <c r="A284" i="3"/>
  <c r="A336" i="3"/>
  <c r="A324" i="3"/>
  <c r="A281" i="3"/>
  <c r="A384" i="3"/>
  <c r="A334" i="3"/>
  <c r="A322" i="3"/>
  <c r="A279" i="3"/>
  <c r="A352" i="3"/>
  <c r="A332" i="3"/>
  <c r="A320" i="3"/>
  <c r="A349" i="3"/>
  <c r="A330" i="3"/>
  <c r="A314" i="3"/>
  <c r="A347" i="3"/>
  <c r="A328" i="3"/>
  <c r="B347" i="3" a="1"/>
  <c r="B434" i="3"/>
  <c r="B349" i="3"/>
  <c r="B314" i="3" a="1"/>
  <c r="B440" i="3"/>
  <c r="B284" i="3" a="1"/>
  <c r="B320" i="3"/>
  <c r="B391" i="3"/>
  <c r="B444" i="3"/>
  <c r="B438" i="3"/>
  <c r="B328" i="3"/>
  <c r="B442" i="3"/>
  <c r="B426" i="3" a="1"/>
  <c r="B279" i="3"/>
  <c r="B393" i="3"/>
  <c r="B459" i="3" a="1"/>
  <c r="B330" i="3"/>
  <c r="B334" i="3"/>
  <c r="B448" i="3"/>
  <c r="B326" i="3"/>
  <c r="B432" i="3"/>
  <c r="B446" i="3"/>
  <c r="B396" i="3" a="1"/>
  <c r="B322" i="3"/>
  <c r="B332" i="3"/>
  <c r="B281" i="3"/>
  <c r="B336" i="3"/>
  <c r="B461" i="3"/>
  <c r="B324" i="3"/>
  <c r="B464" i="3"/>
  <c r="B436" i="3"/>
  <c r="B352" i="3"/>
  <c r="B347" i="3" l="1"/>
  <c r="B459" i="3"/>
  <c r="B284" i="3"/>
  <c r="B396" i="3"/>
  <c r="A1118" i="3"/>
  <c r="A1168" i="3"/>
  <c r="A1065" i="3"/>
  <c r="A1131" i="3"/>
  <c r="A1173" i="3"/>
  <c r="A1063" i="3"/>
  <c r="A1133" i="3"/>
  <c r="A1068" i="3"/>
  <c r="A1104" i="3"/>
  <c r="A1106" i="3"/>
  <c r="A1098" i="3"/>
  <c r="A1116" i="3"/>
  <c r="A1108" i="3"/>
  <c r="A1114" i="3"/>
  <c r="A1136" i="3"/>
  <c r="A1120" i="3"/>
  <c r="A1110" i="3"/>
  <c r="A1112" i="3"/>
  <c r="B314" i="3"/>
  <c r="B426" i="3"/>
  <c r="A500" i="3"/>
  <c r="B498" i="3"/>
  <c r="B497" i="3"/>
  <c r="B450" i="3"/>
  <c r="B449" i="3"/>
  <c r="B389" i="3"/>
  <c r="B388" i="3"/>
  <c r="A143" i="4"/>
  <c r="A142" i="4"/>
  <c r="A141" i="4"/>
  <c r="A140" i="4"/>
  <c r="A132" i="4"/>
  <c r="A135" i="4"/>
  <c r="A134" i="4"/>
  <c r="A147" i="4"/>
  <c r="A133" i="4"/>
  <c r="A129" i="4"/>
  <c r="A130" i="4"/>
  <c r="A136" i="4"/>
  <c r="A127" i="4"/>
  <c r="A131" i="4"/>
  <c r="A137" i="4"/>
  <c r="A128" i="4"/>
  <c r="A146" i="4"/>
  <c r="B571" i="3" a="1"/>
  <c r="B554" i="3"/>
  <c r="B550" i="3"/>
  <c r="B560" i="3"/>
  <c r="B508" i="3" a="1"/>
  <c r="B558" i="3"/>
  <c r="B503" i="3"/>
  <c r="B556" i="3"/>
  <c r="B576" i="3"/>
  <c r="B573" i="3"/>
  <c r="B548" i="3"/>
  <c r="B544" i="3"/>
  <c r="B505" i="3"/>
  <c r="B552" i="3"/>
  <c r="B538" i="3" a="1"/>
  <c r="B546" i="3"/>
  <c r="B571" i="3" l="1"/>
  <c r="B508" i="3"/>
  <c r="A1228" i="3"/>
  <c r="A1224" i="3"/>
  <c r="A1177" i="3"/>
  <c r="A1175" i="3"/>
  <c r="A1220" i="3"/>
  <c r="A1216" i="3"/>
  <c r="A1218" i="3"/>
  <c r="A1232" i="3"/>
  <c r="A1230" i="3"/>
  <c r="A1280" i="3"/>
  <c r="A1210" i="3"/>
  <c r="A1285" i="3"/>
  <c r="A1243" i="3"/>
  <c r="A1180" i="3"/>
  <c r="A1222" i="3"/>
  <c r="A1248" i="3"/>
  <c r="A1226" i="3"/>
  <c r="A1245" i="3"/>
  <c r="B538" i="3"/>
  <c r="A612" i="3"/>
  <c r="B561" i="3"/>
  <c r="B501" i="3"/>
  <c r="B500" i="3"/>
  <c r="B610" i="3"/>
  <c r="B609" i="3"/>
  <c r="B562" i="3"/>
  <c r="A163" i="4"/>
  <c r="A162" i="4"/>
  <c r="A161" i="4"/>
  <c r="A164" i="4"/>
  <c r="A167" i="4"/>
  <c r="A153" i="4"/>
  <c r="A155" i="4"/>
  <c r="A154" i="4"/>
  <c r="A156" i="4"/>
  <c r="A150" i="4"/>
  <c r="A168" i="4"/>
  <c r="A151" i="4"/>
  <c r="A157" i="4"/>
  <c r="A148" i="4"/>
  <c r="A152" i="4"/>
  <c r="A158" i="4"/>
  <c r="A149" i="4"/>
  <c r="B668" i="3"/>
  <c r="B666" i="3"/>
  <c r="B656" i="3"/>
  <c r="B670" i="3"/>
  <c r="B662" i="3"/>
  <c r="B615" i="3"/>
  <c r="B683" i="3" a="1"/>
  <c r="B660" i="3"/>
  <c r="B688" i="3"/>
  <c r="B664" i="3"/>
  <c r="B620" i="3" a="1"/>
  <c r="B685" i="3"/>
  <c r="B658" i="3"/>
  <c r="B650" i="3" a="1"/>
  <c r="B672" i="3"/>
  <c r="B617" i="3"/>
  <c r="B683" i="3" l="1"/>
  <c r="B620" i="3"/>
  <c r="A1344" i="3"/>
  <c r="A1287" i="3"/>
  <c r="A1342" i="3"/>
  <c r="A1330" i="3"/>
  <c r="A1355" i="3"/>
  <c r="A1322" i="3"/>
  <c r="A1328" i="3"/>
  <c r="A1360" i="3"/>
  <c r="A1340" i="3"/>
  <c r="A1397" i="3"/>
  <c r="A1292" i="3"/>
  <c r="A1332" i="3"/>
  <c r="A1338" i="3"/>
  <c r="A1392" i="3"/>
  <c r="A1336" i="3"/>
  <c r="A1357" i="3"/>
  <c r="A1289" i="3"/>
  <c r="A1334" i="3"/>
  <c r="B650" i="3"/>
  <c r="A724" i="3"/>
  <c r="B722" i="3"/>
  <c r="B721" i="3"/>
  <c r="B674" i="3"/>
  <c r="B673" i="3"/>
  <c r="B613" i="3"/>
  <c r="B612" i="3"/>
  <c r="A184" i="4"/>
  <c r="A183" i="4"/>
  <c r="A182" i="4"/>
  <c r="A185" i="4"/>
  <c r="A188" i="4"/>
  <c r="A209" i="4" s="1"/>
  <c r="A174" i="4"/>
  <c r="A175" i="4"/>
  <c r="A171" i="4"/>
  <c r="A176" i="4"/>
  <c r="A189" i="4"/>
  <c r="A210" i="4" s="1"/>
  <c r="A177" i="4"/>
  <c r="A169" i="4"/>
  <c r="A173" i="4"/>
  <c r="A179" i="4"/>
  <c r="A170" i="4"/>
  <c r="A172" i="4"/>
  <c r="A178" i="4"/>
  <c r="B780" i="3"/>
  <c r="B778" i="3"/>
  <c r="B732" i="3" a="1"/>
  <c r="B772" i="3"/>
  <c r="B784" i="3"/>
  <c r="B768" i="3"/>
  <c r="B782" i="3"/>
  <c r="B800" i="3"/>
  <c r="B762" i="3" a="1"/>
  <c r="B774" i="3"/>
  <c r="B797" i="3"/>
  <c r="B727" i="3"/>
  <c r="B776" i="3"/>
  <c r="B795" i="3" a="1"/>
  <c r="B729" i="3"/>
  <c r="B770" i="3"/>
  <c r="B795" i="3" l="1"/>
  <c r="B732" i="3"/>
  <c r="A224" i="4"/>
  <c r="A211" i="4"/>
  <c r="A221" i="4"/>
  <c r="A220" i="4"/>
  <c r="A219" i="4"/>
  <c r="A218" i="4"/>
  <c r="A216" i="4"/>
  <c r="A231" i="4"/>
  <c r="A215" i="4"/>
  <c r="A227" i="4"/>
  <c r="A225" i="4"/>
  <c r="A212" i="4"/>
  <c r="A217" i="4"/>
  <c r="A214" i="4"/>
  <c r="A226" i="4"/>
  <c r="A213" i="4"/>
  <c r="A230" i="4"/>
  <c r="A1454" i="3"/>
  <c r="A1399" i="3"/>
  <c r="A1404" i="3"/>
  <c r="A1452" i="3"/>
  <c r="A1446" i="3"/>
  <c r="A1504" i="3"/>
  <c r="A1467" i="3"/>
  <c r="A1448" i="3"/>
  <c r="A1450" i="3"/>
  <c r="A1444" i="3"/>
  <c r="A1472" i="3"/>
  <c r="A1469" i="3"/>
  <c r="A1509" i="3"/>
  <c r="A1442" i="3"/>
  <c r="A1434" i="3"/>
  <c r="A1401" i="3"/>
  <c r="A1440" i="3"/>
  <c r="A1456" i="3"/>
  <c r="B762" i="3"/>
  <c r="A836" i="3"/>
  <c r="B785" i="3"/>
  <c r="B725" i="3"/>
  <c r="B724" i="3"/>
  <c r="B834" i="3"/>
  <c r="B833" i="3"/>
  <c r="B786" i="3"/>
  <c r="A206" i="4"/>
  <c r="A205" i="4"/>
  <c r="A204" i="4"/>
  <c r="A203" i="4"/>
  <c r="A200" i="4"/>
  <c r="A197" i="4"/>
  <c r="A196" i="4"/>
  <c r="A192" i="4"/>
  <c r="A198" i="4"/>
  <c r="A195" i="4"/>
  <c r="A191" i="4"/>
  <c r="A193" i="4"/>
  <c r="A199" i="4"/>
  <c r="A190" i="4"/>
  <c r="A194" i="4"/>
  <c r="B907" i="3" a="1"/>
  <c r="B909" i="3"/>
  <c r="B841" i="3"/>
  <c r="B894" i="3"/>
  <c r="B912" i="3"/>
  <c r="B892" i="3"/>
  <c r="B896" i="3"/>
  <c r="B888" i="3"/>
  <c r="B884" i="3"/>
  <c r="B882" i="3"/>
  <c r="B880" i="3"/>
  <c r="B886" i="3"/>
  <c r="B890" i="3"/>
  <c r="B844" i="3" a="1"/>
  <c r="B874" i="3" a="1"/>
  <c r="B839" i="3"/>
  <c r="B907" i="3" l="1"/>
  <c r="B844" i="3"/>
  <c r="A948" i="3"/>
  <c r="A251" i="4"/>
  <c r="A240" i="4"/>
  <c r="A235" i="4"/>
  <c r="A252" i="4"/>
  <c r="A239" i="4"/>
  <c r="A247" i="4"/>
  <c r="A238" i="4"/>
  <c r="A245" i="4"/>
  <c r="A242" i="4"/>
  <c r="A234" i="4"/>
  <c r="A246" i="4"/>
  <c r="A237" i="4"/>
  <c r="A241" i="4"/>
  <c r="A248" i="4"/>
  <c r="A233" i="4"/>
  <c r="A236" i="4"/>
  <c r="A232" i="4"/>
  <c r="B1058" i="3"/>
  <c r="B948" i="3"/>
  <c r="A1060" i="3"/>
  <c r="B1057" i="3"/>
  <c r="B1010" i="3"/>
  <c r="B949" i="3"/>
  <c r="B1009" i="3"/>
  <c r="A1584" i="3"/>
  <c r="A1566" i="3"/>
  <c r="A1564" i="3"/>
  <c r="A1554" i="3"/>
  <c r="A1511" i="3"/>
  <c r="A1513" i="3"/>
  <c r="A1579" i="3"/>
  <c r="A1558" i="3"/>
  <c r="A1616" i="3"/>
  <c r="A1560" i="3"/>
  <c r="A1516" i="3"/>
  <c r="A1546" i="3"/>
  <c r="A1581" i="3"/>
  <c r="A1621" i="3"/>
  <c r="A1568" i="3"/>
  <c r="A1552" i="3"/>
  <c r="A1556" i="3"/>
  <c r="A1562" i="3"/>
  <c r="B874" i="3"/>
  <c r="B946" i="3"/>
  <c r="B945" i="3"/>
  <c r="B898" i="3"/>
  <c r="B897" i="3"/>
  <c r="B837" i="3"/>
  <c r="B836" i="3"/>
  <c r="B951" i="3"/>
  <c r="B1024" i="3"/>
  <c r="B1004" i="3"/>
  <c r="B1006" i="3"/>
  <c r="B1131" i="3" a="1"/>
  <c r="B996" i="3"/>
  <c r="B1063" i="3"/>
  <c r="B1133" i="3"/>
  <c r="B998" i="3"/>
  <c r="B1104" i="3"/>
  <c r="B1108" i="3"/>
  <c r="B986" i="3" a="1"/>
  <c r="B1110" i="3"/>
  <c r="B994" i="3"/>
  <c r="B1118" i="3"/>
  <c r="B992" i="3"/>
  <c r="B1008" i="3"/>
  <c r="B1000" i="3"/>
  <c r="B1002" i="3"/>
  <c r="B1098" i="3" a="1"/>
  <c r="B1136" i="3"/>
  <c r="B1112" i="3"/>
  <c r="B1068" i="3" a="1"/>
  <c r="B1120" i="3"/>
  <c r="B1106" i="3"/>
  <c r="B1114" i="3"/>
  <c r="B1116" i="3"/>
  <c r="B953" i="3"/>
  <c r="B1019" i="3" a="1"/>
  <c r="B1065" i="3"/>
  <c r="B1021" i="3"/>
  <c r="B956" i="3" a="1"/>
  <c r="B1131" i="3" l="1"/>
  <c r="B1019" i="3"/>
  <c r="B1068" i="3"/>
  <c r="B956" i="3"/>
  <c r="B986" i="3"/>
  <c r="A263" i="4"/>
  <c r="A273" i="4"/>
  <c r="A261" i="4"/>
  <c r="A266" i="4"/>
  <c r="A258" i="4"/>
  <c r="A259" i="4"/>
  <c r="A269" i="4"/>
  <c r="A262" i="4"/>
  <c r="A268" i="4"/>
  <c r="A253" i="4"/>
  <c r="A254" i="4"/>
  <c r="A257" i="4"/>
  <c r="A267" i="4"/>
  <c r="A255" i="4"/>
  <c r="A260" i="4"/>
  <c r="A256" i="4"/>
  <c r="A272" i="4"/>
  <c r="B1098" i="3"/>
  <c r="B1170" i="3"/>
  <c r="A1172" i="3"/>
  <c r="B1060" i="3"/>
  <c r="B1121" i="3"/>
  <c r="B1169" i="3"/>
  <c r="B1122" i="3"/>
  <c r="B1061" i="3"/>
  <c r="A1680" i="3"/>
  <c r="A1676" i="3"/>
  <c r="A1623" i="3"/>
  <c r="A1672" i="3"/>
  <c r="A1664" i="3"/>
  <c r="A1658" i="3"/>
  <c r="A1625" i="3"/>
  <c r="A1728" i="3"/>
  <c r="A1628" i="3"/>
  <c r="A1693" i="3"/>
  <c r="A1668" i="3"/>
  <c r="A1691" i="3"/>
  <c r="A1733" i="3"/>
  <c r="A1696" i="3"/>
  <c r="A1670" i="3"/>
  <c r="A1674" i="3"/>
  <c r="A1678" i="3"/>
  <c r="A1666" i="3"/>
  <c r="B1243" i="3" a="1"/>
  <c r="B1216" i="3"/>
  <c r="B1218" i="3"/>
  <c r="B1222" i="3"/>
  <c r="B1228" i="3"/>
  <c r="B1232" i="3"/>
  <c r="B1245" i="3"/>
  <c r="B1230" i="3"/>
  <c r="B1226" i="3"/>
  <c r="B1210" i="3" a="1"/>
  <c r="B1177" i="3"/>
  <c r="B1175" i="3"/>
  <c r="B1224" i="3"/>
  <c r="B1180" i="3" a="1"/>
  <c r="B1248" i="3"/>
  <c r="B1220" i="3"/>
  <c r="B1243" i="3" l="1"/>
  <c r="B1180" i="3"/>
  <c r="A293" i="4"/>
  <c r="A287" i="4"/>
  <c r="A280" i="4"/>
  <c r="A283" i="4"/>
  <c r="A275" i="4"/>
  <c r="A277" i="4"/>
  <c r="A284" i="4"/>
  <c r="A276" i="4"/>
  <c r="A278" i="4"/>
  <c r="A289" i="4"/>
  <c r="A290" i="4"/>
  <c r="A281" i="4"/>
  <c r="A294" i="4"/>
  <c r="A288" i="4"/>
  <c r="A279" i="4"/>
  <c r="A274" i="4"/>
  <c r="A282" i="4"/>
  <c r="B1210" i="3"/>
  <c r="A1792" i="3"/>
  <c r="A1737" i="3"/>
  <c r="A1784" i="3"/>
  <c r="A1778" i="3"/>
  <c r="A1805" i="3"/>
  <c r="A1808" i="3"/>
  <c r="A1786" i="3"/>
  <c r="A1776" i="3"/>
  <c r="A1790" i="3"/>
  <c r="A1735" i="3"/>
  <c r="A1803" i="3"/>
  <c r="A1782" i="3"/>
  <c r="A1740" i="3"/>
  <c r="A1788" i="3"/>
  <c r="A1840" i="3"/>
  <c r="A1770" i="3"/>
  <c r="A1780" i="3"/>
  <c r="B1173" i="3"/>
  <c r="A1284" i="3"/>
  <c r="B1234" i="3"/>
  <c r="B1233" i="3"/>
  <c r="B1281" i="3"/>
  <c r="B1282" i="3"/>
  <c r="B1172" i="3"/>
  <c r="B1287" i="3"/>
  <c r="B1338" i="3"/>
  <c r="B1340" i="3"/>
  <c r="B1355" i="3" a="1"/>
  <c r="B1336" i="3"/>
  <c r="B1292" i="3" a="1"/>
  <c r="B1322" i="3" a="1"/>
  <c r="B1360" i="3"/>
  <c r="B1357" i="3"/>
  <c r="B1334" i="3"/>
  <c r="B1332" i="3"/>
  <c r="B1328" i="3"/>
  <c r="B1289" i="3"/>
  <c r="B1344" i="3"/>
  <c r="B1342" i="3"/>
  <c r="B1330" i="3"/>
  <c r="B1355" i="3" l="1"/>
  <c r="B1292" i="3"/>
  <c r="A314" i="4"/>
  <c r="A296" i="4"/>
  <c r="A310" i="4"/>
  <c r="A305" i="4"/>
  <c r="A315" i="4"/>
  <c r="A311" i="4"/>
  <c r="A301" i="4"/>
  <c r="A303" i="4"/>
  <c r="A309" i="4"/>
  <c r="A295" i="4"/>
  <c r="A304" i="4"/>
  <c r="A302" i="4"/>
  <c r="A308" i="4"/>
  <c r="A299" i="4"/>
  <c r="A298" i="4"/>
  <c r="A300" i="4"/>
  <c r="A297" i="4"/>
  <c r="B1322" i="3"/>
  <c r="B1284" i="3"/>
  <c r="A1396" i="3"/>
  <c r="B1394" i="3"/>
  <c r="B1346" i="3"/>
  <c r="B1393" i="3"/>
  <c r="B1285" i="3"/>
  <c r="B1345" i="3"/>
  <c r="B1448" i="3"/>
  <c r="B1440" i="3"/>
  <c r="B1444" i="3"/>
  <c r="B1401" i="3"/>
  <c r="B1452" i="3"/>
  <c r="B1450" i="3"/>
  <c r="B1404" i="3" a="1"/>
  <c r="B1456" i="3"/>
  <c r="B1454" i="3"/>
  <c r="B1434" i="3" a="1"/>
  <c r="B1467" i="3" a="1"/>
  <c r="B1399" i="3"/>
  <c r="B1472" i="3"/>
  <c r="B1446" i="3"/>
  <c r="B1442" i="3"/>
  <c r="B1469" i="3"/>
  <c r="B1467" i="3" l="1"/>
  <c r="B1404" i="3"/>
  <c r="A335" i="4"/>
  <c r="A322" i="4"/>
  <c r="A330" i="4"/>
  <c r="A331" i="4"/>
  <c r="A317" i="4"/>
  <c r="A324" i="4"/>
  <c r="A318" i="4"/>
  <c r="A326" i="4"/>
  <c r="A323" i="4"/>
  <c r="A336" i="4"/>
  <c r="A321" i="4"/>
  <c r="A316" i="4"/>
  <c r="A332" i="4"/>
  <c r="A325" i="4"/>
  <c r="A329" i="4"/>
  <c r="A320" i="4"/>
  <c r="A319" i="4"/>
  <c r="B1434" i="3"/>
  <c r="B1457" i="3"/>
  <c r="B1397" i="3"/>
  <c r="B1396" i="3"/>
  <c r="A1508" i="3"/>
  <c r="B1506" i="3"/>
  <c r="B1458" i="3"/>
  <c r="B1505" i="3"/>
  <c r="B1579" i="3" a="1"/>
  <c r="B1516" i="3" a="1"/>
  <c r="B1564" i="3"/>
  <c r="B1556" i="3"/>
  <c r="B1581" i="3"/>
  <c r="B1513" i="3"/>
  <c r="B1560" i="3"/>
  <c r="B1554" i="3"/>
  <c r="B1558" i="3"/>
  <c r="B1584" i="3"/>
  <c r="B1552" i="3"/>
  <c r="B1511" i="3"/>
  <c r="B1566" i="3"/>
  <c r="B1562" i="3"/>
  <c r="B1546" i="3" a="1"/>
  <c r="B1568" i="3"/>
  <c r="B1579" i="3" l="1"/>
  <c r="B1516" i="3"/>
  <c r="A356" i="4"/>
  <c r="A353" i="4"/>
  <c r="A340" i="4"/>
  <c r="A351" i="4"/>
  <c r="A347" i="4"/>
  <c r="A350" i="4"/>
  <c r="A346" i="4"/>
  <c r="A342" i="4"/>
  <c r="A337" i="4"/>
  <c r="A339" i="4"/>
  <c r="A341" i="4"/>
  <c r="A357" i="4"/>
  <c r="A345" i="4"/>
  <c r="A352" i="4"/>
  <c r="A343" i="4"/>
  <c r="A338" i="4"/>
  <c r="A344" i="4"/>
  <c r="B1546" i="3"/>
  <c r="B1509" i="3"/>
  <c r="B1570" i="3"/>
  <c r="B1569" i="3"/>
  <c r="B1617" i="3"/>
  <c r="A1620" i="3"/>
  <c r="B1508" i="3"/>
  <c r="B1618" i="3"/>
  <c r="B1693" i="3"/>
  <c r="B1680" i="3"/>
  <c r="B1625" i="3"/>
  <c r="B1628" i="3" a="1"/>
  <c r="B1670" i="3"/>
  <c r="B1623" i="3"/>
  <c r="B1676" i="3"/>
  <c r="B1691" i="3" a="1"/>
  <c r="B1658" i="3" a="1"/>
  <c r="B1664" i="3"/>
  <c r="B1674" i="3"/>
  <c r="B1696" i="3"/>
  <c r="B1668" i="3"/>
  <c r="B1678" i="3"/>
  <c r="B1666" i="3"/>
  <c r="B1672" i="3"/>
  <c r="B1691" i="3" l="1"/>
  <c r="B1628" i="3"/>
  <c r="A372" i="4"/>
  <c r="A363" i="4"/>
  <c r="A360" i="4"/>
  <c r="A364" i="4"/>
  <c r="A368" i="4"/>
  <c r="A358" i="4"/>
  <c r="A359" i="4"/>
  <c r="A362" i="4"/>
  <c r="A371" i="4"/>
  <c r="A374" i="4"/>
  <c r="A365" i="4"/>
  <c r="A361" i="4"/>
  <c r="A366" i="4"/>
  <c r="A367" i="4"/>
  <c r="A373" i="4"/>
  <c r="B375" i="4"/>
  <c r="B356" i="4"/>
  <c r="B370" i="4"/>
  <c r="B1658" i="3"/>
  <c r="B1681" i="3"/>
  <c r="B1621" i="3"/>
  <c r="B1620" i="3"/>
  <c r="A1732" i="3"/>
  <c r="B1682" i="3"/>
  <c r="B1729" i="3"/>
  <c r="B1730" i="3"/>
  <c r="B366" i="4"/>
  <c r="B1788" i="3"/>
  <c r="B360" i="4" a="1"/>
  <c r="B1805" i="3"/>
  <c r="B364" i="4"/>
  <c r="B362" i="4"/>
  <c r="B1790" i="3"/>
  <c r="B1786" i="3"/>
  <c r="B1803" i="3" a="1"/>
  <c r="B368" i="4"/>
  <c r="B1735" i="3"/>
  <c r="B363" i="4"/>
  <c r="B1782" i="3"/>
  <c r="B367" i="4"/>
  <c r="B365" i="4"/>
  <c r="B1780" i="3"/>
  <c r="B1792" i="3"/>
  <c r="B1740" i="3" a="1"/>
  <c r="B1776" i="3"/>
  <c r="B1737" i="3"/>
  <c r="B1770" i="3" a="1"/>
  <c r="B361" i="4"/>
  <c r="B1808" i="3"/>
  <c r="B1784" i="3"/>
  <c r="B1778" i="3"/>
  <c r="B1803" i="3" l="1"/>
  <c r="B1740" i="3"/>
  <c r="B360" i="4"/>
  <c r="B1770" i="3"/>
  <c r="B1793" i="3"/>
  <c r="B1732" i="3"/>
  <c r="B1733" i="3"/>
  <c r="B1794" i="3"/>
  <c r="B184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<sst xmlns="http://schemas.openxmlformats.org/spreadsheetml/2006/main" count="2017" uniqueCount="268">
  <si>
    <t>// **********************************************</t>
  </si>
  <si>
    <t>// &lt;e&gt; Enable MPU</t>
  </si>
  <si>
    <t>// &lt;i&gt; Value for MPU-&gt;CTRL register bit ENABLE</t>
  </si>
  <si>
    <t xml:space="preserve">//   &lt;q.2&gt; Privileged Default Access enable </t>
  </si>
  <si>
    <t>//   &lt;i&gt; Value for MPU-&gt;CTRL register bit PRIVDEFENA</t>
  </si>
  <si>
    <t>//   &lt;q.1&gt; MPU in Hard Fault and NMI enable</t>
  </si>
  <si>
    <t>//   &lt;i&gt; Value for MPU-&gt;CTRL register bit HFNMIENA</t>
  </si>
  <si>
    <t>//   &lt;i&gt; if set Memory Manage Faults are taken and might cause a Lockup State</t>
  </si>
  <si>
    <t>// &lt;/e&gt;   //Enable MPU</t>
  </si>
  <si>
    <t>//   &lt;q&gt; Enable MPU Region</t>
  </si>
  <si>
    <t>//   &lt;o&gt;Start Address &lt;0x0-0xFFFFFFE0:0x20&gt;</t>
  </si>
  <si>
    <t>//   &lt;i&gt; MPU regions may overlap and are to be aligned to their size</t>
  </si>
  <si>
    <t>//     &lt;o&gt;Region Size in bytes</t>
  </si>
  <si>
    <t>//          &lt;0x4=&gt; 32B</t>
  </si>
  <si>
    <t>//          &lt;0x5=&gt; 64B</t>
  </si>
  <si>
    <t>//          &lt;0x6=&gt;128B</t>
  </si>
  <si>
    <t>//          &lt;0x7=&gt;256B</t>
  </si>
  <si>
    <t>//          &lt;0x8=&gt;512B</t>
  </si>
  <si>
    <t>//          &lt;0x9=&gt;1KB</t>
  </si>
  <si>
    <t>//          &lt;0xA=&gt;2KB</t>
  </si>
  <si>
    <t>//          &lt;0xB=&gt;4KB</t>
  </si>
  <si>
    <t>//          &lt;0xC=&gt;8KB</t>
  </si>
  <si>
    <t>//          &lt;0xD=&gt;16KB</t>
  </si>
  <si>
    <t>//          &lt;0xE=&gt;32KB</t>
  </si>
  <si>
    <t>//          &lt;0xF=&gt;64KB</t>
  </si>
  <si>
    <t>//          &lt;0x10=&gt;128KB</t>
  </si>
  <si>
    <t>//          &lt;0x11=&gt;256KB</t>
  </si>
  <si>
    <t>//          &lt;0x12=&gt;512KB</t>
  </si>
  <si>
    <t>//          &lt;0x13=&gt;1MB</t>
  </si>
  <si>
    <t>//          &lt;0x14=&gt;2MB</t>
  </si>
  <si>
    <t>//          &lt;0x15=&gt;4MB</t>
  </si>
  <si>
    <t>//          &lt;0x16=&gt;8MB</t>
  </si>
  <si>
    <t>//          &lt;0x17=&gt;16MB</t>
  </si>
  <si>
    <t>//          &lt;0x18=&gt;32MB</t>
  </si>
  <si>
    <t>//          &lt;0x19=&gt;64MB</t>
  </si>
  <si>
    <t>//          &lt;0x1A=&gt;128MB</t>
  </si>
  <si>
    <t>//          &lt;0x1B=&gt;256MB</t>
  </si>
  <si>
    <t>//          &lt;0x1C=&gt;512MB</t>
  </si>
  <si>
    <t>//          &lt;0x1D=&gt;1GB</t>
  </si>
  <si>
    <t>//          &lt;0x1E=&gt;2GB</t>
  </si>
  <si>
    <t>//          &lt;0x1F=&gt;4GB</t>
  </si>
  <si>
    <t>// &lt;e&gt;Disable Subregions</t>
  </si>
  <si>
    <t>//   &lt;i&gt; Subreagins are automatically availabe if the region is &gt;= 256 bytes</t>
  </si>
  <si>
    <t>//   &lt;i&gt; Subreagins are equaly sized by region size / 8</t>
  </si>
  <si>
    <t>//   &lt;i&gt; Minimum size of a Subregion is 32 bytes</t>
  </si>
  <si>
    <t>//   &lt;i&gt; Subregion 0 has the lowest adress, Subregion 7 the highest within the region</t>
  </si>
  <si>
    <t>//   &lt;q.0&gt; Disable Subregion 0</t>
  </si>
  <si>
    <t>//   &lt;q.1&gt; Disable Subregion 1</t>
  </si>
  <si>
    <t>//   &lt;q.2&gt; Disable Subregion 2</t>
  </si>
  <si>
    <t>//   &lt;q.3&gt; Disable Subregion 3</t>
  </si>
  <si>
    <t>//   &lt;q.4&gt; Disable Subregion 4</t>
  </si>
  <si>
    <t>//   &lt;q.5&gt; Disable Subregion 5</t>
  </si>
  <si>
    <t>//   &lt;q.6&gt; Disable Subregion 6</t>
  </si>
  <si>
    <t>//   &lt;q.7&gt; Disable Subregion 7</t>
  </si>
  <si>
    <t>// &lt;/e&gt;  /* Disable Subregions */</t>
  </si>
  <si>
    <t>//     &lt;o&gt;Access Permissions     Privileged / Unpriviledged</t>
  </si>
  <si>
    <t>//         &lt;0=&gt;--/--</t>
  </si>
  <si>
    <t>//         &lt;1=&gt;RW/--</t>
  </si>
  <si>
    <t>//         &lt;2=&gt;RW/R-</t>
  </si>
  <si>
    <t>//         &lt;3=&gt;RW/RW</t>
  </si>
  <si>
    <t>//         &lt;6=&gt;R-/R-</t>
  </si>
  <si>
    <t>//   &lt;q&gt;Prohibit Instruction fetch</t>
  </si>
  <si>
    <t>//   &lt;i&gt; Please refere to the Sharability hint in the Memory Access Type list further down</t>
  </si>
  <si>
    <t>//   &lt;o&gt;Memory Access Type      TEX - Cacheable - Bufferable - (Shareability Hint)</t>
  </si>
  <si>
    <t>//         &lt;0x020000=&gt;000-1-0   DEFAULT: FLASH, Non-Sharable</t>
  </si>
  <si>
    <t>//         &lt;0x020000=&gt;000-1-0   DEFAULT: RAM INT, Sharable</t>
  </si>
  <si>
    <t>//         &lt;0x020000=&gt;000-1-1   DEFAULT: RAM EXT, Sharable</t>
  </si>
  <si>
    <t>//         &lt;0x010000=&gt;000-0-1   DEFAULT: PERIPHERAL, Sharable</t>
  </si>
  <si>
    <t>//         &lt;0x000000=&gt;000-0-0   Strongly ordered</t>
  </si>
  <si>
    <t>//         &lt;0x010000=&gt;000-0-1   Shared DEVICE, bufferable, Sharable</t>
  </si>
  <si>
    <t>//         &lt;0x100000=&gt;010-0-0   Non-Sharable DEVICE</t>
  </si>
  <si>
    <t>//         &lt;0x080000=&gt;001-0-0   Non-Cache</t>
  </si>
  <si>
    <t>//         &lt;0x020000=&gt;000-1-0   WT, RA, Outer+Inner write through,no write allocate</t>
  </si>
  <si>
    <t>//         &lt;0x030000=&gt;000-1-1   WB, RA, Outer+Inner write back,no write allocate</t>
  </si>
  <si>
    <t>//         &lt;0x0B0000=&gt;001-1-1   WB, RA+WA, Outer+Inner write-back, write+read allocate</t>
  </si>
  <si>
    <t>//         &lt;0x200000=&gt;100-0-0   Outer: Non-Cache,  Inner: Non-Cache</t>
  </si>
  <si>
    <t>//         &lt;0x220000=&gt;100-1-0   Outer: Non-Cache,  Inner: WT, RA</t>
  </si>
  <si>
    <t>//         &lt;0x230000=&gt;100-1-1   Outer: Non-Cache,  Inner: WB, RA</t>
  </si>
  <si>
    <t>//         &lt;0x210000=&gt;100-0-1   Outer: Non-Cache,  Inner: WB, RA+WA</t>
  </si>
  <si>
    <t>//         &lt;0x300000=&gt;110-0-0   Outer: WT, RA,          Inner: Non-Cache</t>
  </si>
  <si>
    <t>//         &lt;0x320000=&gt;110-1-0   Outer: WT, RA,          Inner: WT, RA</t>
  </si>
  <si>
    <t>//         &lt;0x330000=&gt;110-1-1   Outer: WT, RA,          Inner: WB, RA</t>
  </si>
  <si>
    <t>//         &lt;0x310000=&gt;110-0-1   Outer: WT, RA,          Inner: WB, RA+WA</t>
  </si>
  <si>
    <t>//         &lt;0x380000=&gt;111-0-0   Outer: WB, RA,          Inner: Non-Cache</t>
  </si>
  <si>
    <t>//         &lt;0x3A0000=&gt;111-1-0   Outer: WB, RA,          Inner: WT, RA</t>
  </si>
  <si>
    <t>//         &lt;0x3B0000=&gt;111-1-1   Outer: WB, RA,          Inner: WB, RA</t>
  </si>
  <si>
    <t>//         &lt;0x390000=&gt;111-0-1   Outer: WB, RA,          Inner: WB, RA+WA</t>
  </si>
  <si>
    <t>//         &lt;0x280000=&gt;101-0-0   Outer: WB, RA+WA, Inner: Non-Cache</t>
  </si>
  <si>
    <t>//         &lt;0x2A0000=&gt;101-1-0   Outer: WB, RA+WA, Inner: WT, RA</t>
  </si>
  <si>
    <t>//         &lt;0x2B0000=&gt;101-1-1   Outer: WB, RA+WA, Inner: WB, RA</t>
  </si>
  <si>
    <t>//         &lt;0x290000=&gt;101-0-1   Outer: WB, RA+WA, Inner: WB, RA+WA</t>
  </si>
  <si>
    <t>//   &lt;i&gt; The first 4 entries in the list are the most commonly used standard types</t>
  </si>
  <si>
    <t>//   &lt;i&gt; and  are based on arm recommendations for the depicted memory type</t>
  </si>
  <si>
    <t>//   &lt;i&gt; Shareability is a separate bit and is included here as hint only</t>
  </si>
  <si>
    <t>Enable MPU</t>
  </si>
  <si>
    <t xml:space="preserve">      Enable Privileged Default Access</t>
  </si>
  <si>
    <t xml:space="preserve">      Enable MPU in Hard Fault and NMI</t>
  </si>
  <si>
    <t>128 Byte</t>
  </si>
  <si>
    <t>256 Byte</t>
  </si>
  <si>
    <t>512 Byte</t>
  </si>
  <si>
    <t xml:space="preserve">    1 KB</t>
  </si>
  <si>
    <t xml:space="preserve">    2 KB</t>
  </si>
  <si>
    <t xml:space="preserve">    4 KB</t>
  </si>
  <si>
    <t xml:space="preserve">    8 KB</t>
  </si>
  <si>
    <t xml:space="preserve">  16 KB</t>
  </si>
  <si>
    <t xml:space="preserve">  64 KB</t>
  </si>
  <si>
    <t xml:space="preserve">  32 KB</t>
  </si>
  <si>
    <t xml:space="preserve">  64 Byte</t>
  </si>
  <si>
    <t xml:space="preserve">  32 Byte</t>
  </si>
  <si>
    <t>512 KB</t>
  </si>
  <si>
    <t>256 KB</t>
  </si>
  <si>
    <t>128 KB</t>
  </si>
  <si>
    <t xml:space="preserve">    1 MB</t>
  </si>
  <si>
    <t xml:space="preserve">    2 MB</t>
  </si>
  <si>
    <t xml:space="preserve">    4 MB</t>
  </si>
  <si>
    <t xml:space="preserve">    8 MB</t>
  </si>
  <si>
    <t xml:space="preserve">  16 MB</t>
  </si>
  <si>
    <t xml:space="preserve">  32 MB</t>
  </si>
  <si>
    <t xml:space="preserve">  64 MB</t>
  </si>
  <si>
    <t>128 MB</t>
  </si>
  <si>
    <t>256 MB</t>
  </si>
  <si>
    <t>512 MB</t>
  </si>
  <si>
    <t xml:space="preserve">    1 GB</t>
  </si>
  <si>
    <t xml:space="preserve">    2 GB</t>
  </si>
  <si>
    <t xml:space="preserve">    4 GB</t>
  </si>
  <si>
    <t>--/--</t>
  </si>
  <si>
    <t>RW/--</t>
  </si>
  <si>
    <t>RW/R-</t>
  </si>
  <si>
    <t>RW/RW</t>
  </si>
  <si>
    <t>R-/--</t>
  </si>
  <si>
    <t>R-/R-</t>
  </si>
  <si>
    <t xml:space="preserve">      Access Permissions     Priv / Unpriv</t>
  </si>
  <si>
    <t xml:space="preserve">      Prohibit Instruction fetch</t>
  </si>
  <si>
    <t xml:space="preserve">      Sharability</t>
  </si>
  <si>
    <t xml:space="preserve">      Access Type      TEX - Cache - Buf</t>
  </si>
  <si>
    <t>000-1-0   DEFAULT: FLASH, Non-Sharable</t>
  </si>
  <si>
    <t>000-1-0   DEFAULT: RAM INT, Sharable</t>
  </si>
  <si>
    <t>000-1-1   DEFAULT: RAM EXT, Sharable</t>
  </si>
  <si>
    <t>000-0-1   DEFAULT: PERIPHERAL, Sharable</t>
  </si>
  <si>
    <t>000-0-0   Strongly ordered</t>
  </si>
  <si>
    <t>000-0-1   Shared DEVICE, bufferable, Sharable</t>
  </si>
  <si>
    <t>010-0-0   Non-Sharable DEVICE</t>
  </si>
  <si>
    <t>001-0-0   Non-Cache</t>
  </si>
  <si>
    <t>000-1-0   WT, RA, Outer+Inner write through,no write allocate</t>
  </si>
  <si>
    <t>000-1-1   WB, RA, Outer+Inner write back,no write allocate</t>
  </si>
  <si>
    <t>001-1-1   WB, RA+WA, Outer+Inner write-back, write+read allocate</t>
  </si>
  <si>
    <t>100-0-0   Outer: Non-Cache,  Inner: Non-Cache</t>
  </si>
  <si>
    <t>100-1-0   Outer: Non-Cache,  Inner: WT, RA</t>
  </si>
  <si>
    <t>100-1-1   Outer: Non-Cache,  Inner: WB, RA</t>
  </si>
  <si>
    <t>100-0-1   Outer: Non-Cache,  Inner: WB, RA+WA</t>
  </si>
  <si>
    <t>110-0-0   Outer: WT, RA,          Inner: Non-Cache</t>
  </si>
  <si>
    <t>110-1-0   Outer: WT, RA,          Inner: WT, RA</t>
  </si>
  <si>
    <t>110-1-1   Outer: WT, RA,          Inner: WB, RA</t>
  </si>
  <si>
    <t>110-0-1   Outer: WT, RA,          Inner: WB, RA+WA</t>
  </si>
  <si>
    <t>111-0-0   Outer: WB, RA,          Inner: Non-Cache</t>
  </si>
  <si>
    <t>111-1-0   Outer: WB, RA,          Inner: WT, RA</t>
  </si>
  <si>
    <t>111-1-1   Outer: WB, RA,          Inner: WB, RA</t>
  </si>
  <si>
    <t>111-0-1   Outer: WB, RA,          Inner: WB, RA+WA</t>
  </si>
  <si>
    <t>101-0-0   Outer: WB, RA+WA, Inner: Non-Cache</t>
  </si>
  <si>
    <t>101-1-0   Outer: WB, RA+WA, Inner: WT, RA</t>
  </si>
  <si>
    <t>101-1-1   Outer: WB, RA+WA, Inner: WB, RA</t>
  </si>
  <si>
    <t>101-0-1   Outer: WB, RA+WA, Inner: WB, RA+WA</t>
  </si>
  <si>
    <t xml:space="preserve">      Enable Region</t>
  </si>
  <si>
    <t xml:space="preserve">      Start Address of Region</t>
  </si>
  <si>
    <t xml:space="preserve">      Size of Region</t>
  </si>
  <si>
    <t xml:space="preserve">      Disable Subregions </t>
  </si>
  <si>
    <t xml:space="preserve">      Disable Subregions</t>
  </si>
  <si>
    <t>/**************************************************************************//**</t>
  </si>
  <si>
    <t xml:space="preserve"> * @author   Remo Markgraf</t>
  </si>
  <si>
    <t xml:space="preserve"> ******************************************************************************/</t>
  </si>
  <si>
    <t>#ifndef MPU_CONFIG_ARMV7_H</t>
  </si>
  <si>
    <t>#define MPU_CONFIG_ARMV7_H</t>
  </si>
  <si>
    <t>#include "cmsis_version.h"</t>
  </si>
  <si>
    <t>#if defined(__CM_CMSIS_VERSION_MAIN) &amp;&amp; __CM_CMSIS_VERSION_MAIN &gt;= 6</t>
  </si>
  <si>
    <t>#include "m-profile/armv7m_mpu.h"</t>
  </si>
  <si>
    <t>#else</t>
  </si>
  <si>
    <t>#include "mpu_armv7.h"</t>
  </si>
  <si>
    <t>#endif</t>
  </si>
  <si>
    <t>/*</t>
  </si>
  <si>
    <t>//-------- &lt;&lt;&lt; Use Configuration Wizard in Context Menu &gt;&gt;&gt; -----------------</t>
  </si>
  <si>
    <t>*/</t>
  </si>
  <si>
    <t>//   &lt;i&gt; Setup Region memory attributes</t>
  </si>
  <si>
    <t xml:space="preserve">         Disable Subregion 6</t>
  </si>
  <si>
    <t xml:space="preserve">         Disable Subregion 0</t>
  </si>
  <si>
    <t xml:space="preserve">         Disable Subregion 1</t>
  </si>
  <si>
    <t xml:space="preserve">         Disable Subregion 2</t>
  </si>
  <si>
    <t xml:space="preserve">         Disable Subregion 3</t>
  </si>
  <si>
    <t xml:space="preserve">         Disable Subregion 4</t>
  </si>
  <si>
    <t xml:space="preserve">         Disable Subregion 5</t>
  </si>
  <si>
    <t xml:space="preserve">         Disable Subregion 7</t>
  </si>
  <si>
    <t>{</t>
  </si>
  <si>
    <t>#if defined(__MPU_PRESENT) &amp;&amp; (__MPU_PRESENT == 1U)</t>
  </si>
  <si>
    <t xml:space="preserve">  #endif</t>
  </si>
  <si>
    <t xml:space="preserve">  #if defined (MPU_INIT_CTRL_ENABLE) &amp;&amp; (MPU_INIT_CTRL_ENABLE== 1U)</t>
  </si>
  <si>
    <t xml:space="preserve">    ARM_MPU_Enable( MPU_INIT_CTRL_BITS );</t>
  </si>
  <si>
    <t xml:space="preserve">  #endif </t>
  </si>
  <si>
    <t>#endif //__MPU_PRESENT</t>
  </si>
  <si>
    <t>#endif  //MPU_CONFIG_ARMV7_H</t>
  </si>
  <si>
    <t>#define MPU_CONFIG_REGION(num)\</t>
  </si>
  <si>
    <t>//brief   MPU_Config</t>
  </si>
  <si>
    <t xml:space="preserve">    MPU_CONFIG_REGION(0);</t>
  </si>
  <si>
    <t>//         &lt;0x123456=&gt;XXX-X-X   TEST LOWER BOUND</t>
  </si>
  <si>
    <t>//         &lt;0x654321=&gt;XXX-X-X   TEST UPPER BOUND</t>
  </si>
  <si>
    <t>// MPU CONFIG</t>
  </si>
  <si>
    <t>// MPU Global ********************************</t>
  </si>
  <si>
    <t xml:space="preserve">  7   6   5   4   3   2   1   0</t>
  </si>
  <si>
    <t>www.tnms.de</t>
  </si>
  <si>
    <t xml:space="preserve">    MPU-&gt;RBAR =  ARM_MPU_RBAR(num,BASE_REG##num);\</t>
  </si>
  <si>
    <t xml:space="preserve">  #if defined (CONFIG_REG0) &amp;&amp; (CONFIG_REG0 == 1U)</t>
  </si>
  <si>
    <t>static inline void MPU_Init(void)</t>
  </si>
  <si>
    <t>}   //MPU_Init (void)</t>
  </si>
  <si>
    <t>//details Writes region defines into MPU registers RNR, RBAR and RASR</t>
  </si>
  <si>
    <t>// MPU _CONFIG Macro and MPU_Init() Function</t>
  </si>
  <si>
    <t>00000000</t>
  </si>
  <si>
    <t>MPU Region 2</t>
  </si>
  <si>
    <t>MPU Region 1</t>
  </si>
  <si>
    <t>MPU Region 0</t>
  </si>
  <si>
    <t>MPU Region 3</t>
  </si>
  <si>
    <t>MPU Region 4</t>
  </si>
  <si>
    <t>MPU Region 5</t>
  </si>
  <si>
    <t>MPU Region 6</t>
  </si>
  <si>
    <t>MPU Region 7</t>
  </si>
  <si>
    <t>Size</t>
  </si>
  <si>
    <t>Limit</t>
  </si>
  <si>
    <t>Base</t>
  </si>
  <si>
    <t xml:space="preserve">   7   6   5   4   3   2   1   0</t>
  </si>
  <si>
    <t xml:space="preserve"> * @file     armv7m_mpu_config.h</t>
  </si>
  <si>
    <t>#ifdef __cplusplus</t>
  </si>
  <si>
    <t>extern "C" {</t>
  </si>
  <si>
    <t>} // extern "C"</t>
  </si>
  <si>
    <t>20000000</t>
  </si>
  <si>
    <t>//   &lt;q&gt;Shareable</t>
  </si>
  <si>
    <t>MPU Region 8</t>
  </si>
  <si>
    <t>MPU Region 9</t>
  </si>
  <si>
    <t>MPU Region 10</t>
  </si>
  <si>
    <t>MPU Region 11</t>
  </si>
  <si>
    <t>MPU Region 12</t>
  </si>
  <si>
    <t>MPU Region 13</t>
  </si>
  <si>
    <t>MPU Region 14</t>
  </si>
  <si>
    <t>MPU Region 15</t>
  </si>
  <si>
    <t xml:space="preserve"> 7   6   5   4   3   2   1   0</t>
  </si>
  <si>
    <r>
      <t xml:space="preserve">  </t>
    </r>
    <r>
      <rPr>
        <sz val="11"/>
        <color theme="1"/>
        <rFont val="Aptos"/>
        <family val="2"/>
      </rPr>
      <t>7   6   5   4   3   2   1   0</t>
    </r>
  </si>
  <si>
    <t xml:space="preserve">MPU Configuration </t>
  </si>
  <si>
    <t xml:space="preserve"> * THE SOFTWARE IS PROVIDED "AS IS", WITHOUT WARRANTY OF ANY KIND, EXPRESS,</t>
  </si>
  <si>
    <t xml:space="preserve"> * IMPLIED OR STATUTORY, INCLUDING, BUT NOT LIMITED TO, THE WARRANTIES OF</t>
  </si>
  <si>
    <t xml:space="preserve"> * MERCHANTABILITY, FITNESS FOR A PARTICULAR PURPOSE AND NONINFRINGEMENT TO</t>
  </si>
  <si>
    <t xml:space="preserve"> * THIS SOFTWARE. IN NO EVENT SHALL THE AUTHOR BE LIABLE FOR ANY CLAIM,</t>
  </si>
  <si>
    <t xml:space="preserve"> * DAMAGES OR OTHER LIABILITY, WHETHER IN AN ACTION OF CONTRACT, TORT OR</t>
  </si>
  <si>
    <t xml:space="preserve"> * OTHERWISE, ARISING FROM, OUT OF OR IN CONNECTION WITH THE SOFTWARE OR THE</t>
  </si>
  <si>
    <t xml:space="preserve"> * USE OR OTHER DEALINGS IN THE SOFTWARE.</t>
  </si>
  <si>
    <t xml:space="preserve"> * @warning</t>
  </si>
  <si>
    <t xml:space="preserve"> * @brief    MPU Static Setup for armv7-M including Keil Configuration Wizard</t>
  </si>
  <si>
    <t xml:space="preserve"> * Copyright (C) 2026 Remo Markgraf info@tnms.de All Rights reserved.</t>
  </si>
  <si>
    <t xml:space="preserve"> * @brief    MPU Static Setup for armv7-M </t>
  </si>
  <si>
    <t xml:space="preserve"> Copyright (C) 2026 Remo Markgraf</t>
  </si>
  <si>
    <t xml:space="preserve">  {\</t>
  </si>
  <si>
    <t xml:space="preserve">  if( num &lt; ((MPU-&gt;TYPE &amp; MPU_TYPE_DREGION_Msk)&gt;&gt;MPU_TYPE_DREGION_Pos)) \</t>
  </si>
  <si>
    <t xml:space="preserve">  }</t>
  </si>
  <si>
    <t xml:space="preserve">    MPU-&gt;RASR = (ARM_MPU_RASR_EX(XN_REG##num, PERM_REG##num, TEXSCB_REG##num,\</t>
  </si>
  <si>
    <t xml:space="preserve">                 SRD_REG##num, SIZE_REG##num) &amp; ~((ENABLE_REG##num)?0:MPU_RASR_ENABLE_Msk));\</t>
  </si>
  <si>
    <t>armv7-M       V1.2
       12th of Fedb 2026</t>
  </si>
  <si>
    <t>//         &lt;5=&gt;R-/--</t>
  </si>
  <si>
    <t xml:space="preserve">    MPU-&gt;RNR  = (num &amp; MPU_RNR_REGION_Msk);\</t>
  </si>
  <si>
    <t xml:space="preserve"> * @version  V1.2</t>
  </si>
  <si>
    <t xml:space="preserve"> * @date     12th of Feb 2026</t>
  </si>
  <si>
    <t>08000000</t>
  </si>
  <si>
    <t>48028000</t>
  </si>
  <si>
    <t>#define MPU_INIT_CTRL_BITS        (MPU_INIT_CTRL_PRIVDEFENA | MPU_INIT_CTRL_HFNMIENA)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</si>
</sst>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&quot;0x&quot;@"/>
    <numFmt numFmtId="165" formatCode="&quot;0x&quot;00000000"/>
    <numFmt numFmtId="166" formatCode="00000000"/>
    <numFmt numFmtId="167" formatCode="\'00000000"/>
  </numFmts>
  <fonts count="13" x14ac:knownFonts="1">
    <font>
      <sz val="11"/>
      <color theme="1"/>
      <name val="Aptos Narrow"/>
      <family val="2"/>
      <scheme val="minor"/>
    </font>
    <font>
      <sz val="8"/>
      <color rgb="FF000000"/>
      <name val="Segoe UI"/>
      <family val="2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  <font>
      <sz val="11"/>
      <color theme="2" tint="-0.499984740745262"/>
      <name val="Aptos Narrow"/>
      <family val="2"/>
      <scheme val="minor"/>
    </font>
    <font>
      <sz val="11"/>
      <color rgb="FF000000"/>
      <name val="Aptos Narrow"/>
      <family val="2"/>
    </font>
    <font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sz val="11"/>
      <color theme="1"/>
      <name val="Courier New"/>
      <family val="3"/>
    </font>
    <font>
      <sz val="11"/>
      <color theme="1"/>
      <name val="Aptos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</fills>
  <borders count="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3">
    <xf numFmtId="0" fontId="0" fillId="0" borderId="0"/>
    <xf numFmtId="0" fontId="5" fillId="0" borderId="0" applyNumberFormat="0" applyFill="0" applyBorder="0" applyAlignment="0" applyProtection="0"/>
    <xf numFmtId="43" fontId="8" fillId="0" borderId="0" applyFont="0" applyFill="0" applyBorder="0" applyAlignment="0" applyProtection="0"/>
  </cellStyleXfs>
  <cellXfs count="27">
    <xf numFmtId="0" fontId="0" fillId="0" borderId="0" xfId="0"/>
    <xf numFmtId="0" fontId="0" fillId="0" borderId="0" xfId="0" quotePrefix="1"/>
    <xf numFmtId="0" fontId="0" fillId="2" borderId="0" xfId="0" applyFill="1"/>
    <xf numFmtId="0" fontId="4" fillId="3" borderId="0" xfId="0" applyFont="1" applyFill="1"/>
    <xf numFmtId="0" fontId="5" fillId="0" borderId="0" xfId="1" applyFill="1"/>
    <xf numFmtId="0" fontId="0" fillId="0" borderId="0" xfId="0" applyProtection="1">
      <protection locked="0" hidden="1"/>
    </xf>
    <xf numFmtId="0" fontId="2" fillId="0" borderId="1" xfId="0" applyFont="1" applyBorder="1"/>
    <xf numFmtId="0" fontId="0" fillId="0" borderId="2" xfId="0" applyBorder="1"/>
    <xf numFmtId="0" fontId="0" fillId="0" borderId="3" xfId="0" applyBorder="1"/>
    <xf numFmtId="0" fontId="0" fillId="0" borderId="3" xfId="0" applyBorder="1" applyAlignment="1">
      <alignment horizontal="right"/>
    </xf>
    <xf numFmtId="0" fontId="0" fillId="0" borderId="4" xfId="0" applyBorder="1"/>
    <xf numFmtId="0" fontId="0" fillId="0" borderId="5" xfId="0" applyBorder="1"/>
    <xf numFmtId="0" fontId="0" fillId="4" borderId="6" xfId="0" applyFill="1" applyBorder="1"/>
    <xf numFmtId="165" fontId="6" fillId="0" borderId="3" xfId="0" applyNumberFormat="1" applyFont="1" applyBorder="1" applyAlignment="1">
      <alignment horizontal="right" vertical="center"/>
    </xf>
    <xf numFmtId="0" fontId="9" fillId="0" borderId="0" xfId="0" applyFont="1" applyAlignment="1">
      <alignment horizontal="right"/>
    </xf>
    <xf numFmtId="165" fontId="0" fillId="0" borderId="0" xfId="2" applyNumberFormat="1" applyFont="1" applyProtection="1">
      <protection locked="0" hidden="1"/>
    </xf>
    <xf numFmtId="165" fontId="9" fillId="0" borderId="0" xfId="0" applyNumberFormat="1" applyFont="1" applyAlignment="1">
      <alignment horizontal="left"/>
    </xf>
    <xf numFmtId="166" fontId="9" fillId="0" borderId="0" xfId="0" applyNumberFormat="1" applyFont="1" applyAlignment="1">
      <alignment horizontal="left"/>
    </xf>
    <xf numFmtId="167" fontId="9" fillId="0" borderId="0" xfId="2" applyNumberFormat="1" applyFont="1" applyAlignment="1" applyProtection="1">
      <alignment horizontal="left"/>
    </xf>
    <xf numFmtId="164" fontId="10" fillId="0" borderId="3" xfId="0" applyNumberFormat="1" applyFont="1" applyBorder="1" applyProtection="1">
      <protection locked="0"/>
    </xf>
    <xf numFmtId="164" fontId="10" fillId="0" borderId="3" xfId="0" applyNumberFormat="1" applyFont="1" applyBorder="1"/>
    <xf numFmtId="164" fontId="0" fillId="0" borderId="3" xfId="0" applyNumberFormat="1" applyBorder="1" applyAlignment="1">
      <alignment horizontal="right"/>
    </xf>
    <xf numFmtId="0" fontId="0" fillId="3" borderId="0" xfId="0" applyFill="1" applyAlignment="1">
      <alignment horizontal="right" vertical="center" wrapText="1"/>
    </xf>
    <xf numFmtId="165" fontId="0" fillId="0" borderId="0" xfId="0" applyNumberFormat="1"/>
    <xf numFmtId="0" fontId="11" fillId="0" borderId="0" xfId="0" applyFont="1" applyProtection="1">
      <protection locked="0"/>
    </xf>
    <xf numFmtId="0" fontId="0" fillId="0" borderId="0" xfId="0" applyProtection="1">
      <protection locked="0"/>
    </xf>
    <xf numFmtId="0" fontId="12" fillId="0" borderId="3" xfId="0" applyFont="1" applyBorder="1"/>
  </cellXfs>
  <cellStyles count="3">
    <cellStyle name="Komma" xfId="2" builtinId="3"/>
    <cellStyle name="Link" xfId="1" builtinId="8"/>
    <cellStyle name="Standard" xfId="0" builtinId="0"/>
  </cellStyles>
  <dxfs count="65"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ill>
        <patternFill>
          <bgColor rgb="FF92D050"/>
        </patternFill>
      </fill>
    </dxf>
    <dxf>
      <font>
        <color auto="1"/>
      </font>
    </dxf>
    <dxf>
      <fill>
        <patternFill>
          <bgColor rgb="FF92D050"/>
        </patternFill>
      </fill>
    </dxf>
    <dxf>
      <font>
        <color auto="1"/>
      </font>
    </dxf>
    <dxf>
      <fill>
        <patternFill>
          <bgColor rgb="FF92D050"/>
        </patternFill>
      </fill>
    </dxf>
    <dxf>
      <font>
        <color auto="1"/>
      </font>
    </dxf>
    <dxf>
      <fill>
        <patternFill>
          <bgColor rgb="FF92D050"/>
        </patternFill>
      </fill>
    </dxf>
    <dxf>
      <font>
        <color auto="1"/>
      </font>
    </dxf>
    <dxf>
      <fill>
        <patternFill>
          <bgColor rgb="FF92D050"/>
        </patternFill>
      </fill>
    </dxf>
    <dxf>
      <font>
        <color auto="1"/>
      </font>
    </dxf>
    <dxf>
      <fill>
        <patternFill>
          <bgColor rgb="FF92D050"/>
        </patternFill>
      </fill>
    </dxf>
    <dxf>
      <font>
        <color auto="1"/>
      </font>
    </dxf>
    <dxf>
      <fill>
        <patternFill>
          <bgColor rgb="FF92D050"/>
        </patternFill>
      </fill>
    </dxf>
    <dxf>
      <font>
        <color auto="1"/>
      </font>
    </dxf>
    <dxf>
      <fill>
        <patternFill>
          <bgColor rgb="FF92D050"/>
        </patternFill>
      </fill>
    </dxf>
    <dxf>
      <font>
        <color auto="1"/>
      </font>
    </dxf>
    <dxf>
      <fill>
        <patternFill>
          <bgColor rgb="FF92D050"/>
        </patternFill>
      </fill>
    </dxf>
    <dxf>
      <font>
        <color auto="1"/>
      </font>
    </dxf>
    <dxf>
      <fill>
        <patternFill>
          <bgColor rgb="FF92D050"/>
        </patternFill>
      </fill>
    </dxf>
    <dxf>
      <font>
        <color auto="1"/>
      </font>
    </dxf>
    <dxf>
      <fill>
        <patternFill>
          <bgColor rgb="FF92D050"/>
        </patternFill>
      </fill>
    </dxf>
    <dxf>
      <font>
        <color auto="1"/>
      </font>
    </dxf>
    <dxf>
      <fill>
        <patternFill>
          <bgColor rgb="FF92D050"/>
        </patternFill>
      </fill>
    </dxf>
    <dxf>
      <font>
        <color auto="1"/>
      </font>
    </dxf>
    <dxf>
      <fill>
        <patternFill>
          <bgColor rgb="FF92D050"/>
        </patternFill>
      </fill>
    </dxf>
    <dxf>
      <font>
        <color auto="1"/>
      </font>
    </dxf>
    <dxf>
      <fill>
        <patternFill>
          <bgColor rgb="FF92D050"/>
        </patternFill>
      </fill>
    </dxf>
    <dxf>
      <font>
        <color auto="1"/>
      </font>
    </dxf>
    <dxf>
      <fill>
        <patternFill>
          <bgColor rgb="FF92D050"/>
        </patternFill>
      </fill>
    </dxf>
    <dxf>
      <font>
        <color auto="1"/>
      </font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theme="0" tint="-0.14996795556505021"/>
      </font>
      <fill>
        <patternFill>
          <bgColor theme="0" tint="-0.14996795556505021"/>
        </patternFill>
      </fill>
    </dxf>
    <dxf>
      <font>
        <color auto="1"/>
      </font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CheckBox" checked="Checked" fmlaLink="$A$3" lockText="1" noThreeD="1"/>
</file>

<file path=xl/ctrlProps/ctrlProp10.xml><?xml version="1.0" encoding="utf-8"?>
<formControlPr xmlns="http://schemas.microsoft.com/office/spreadsheetml/2009/9/main" objectType="CheckBox" fmlaLink="$A$16" lockText="1" noThreeD="1"/>
</file>

<file path=xl/ctrlProps/ctrlProp100.xml><?xml version="1.0" encoding="utf-8"?>
<formControlPr xmlns="http://schemas.microsoft.com/office/spreadsheetml/2009/9/main" objectType="CheckBox" fmlaLink="$A$129" lockText="1" noThreeD="1"/>
</file>

<file path=xl/ctrlProps/ctrlProp101.xml><?xml version="1.0" encoding="utf-8"?>
<formControlPr xmlns="http://schemas.microsoft.com/office/spreadsheetml/2009/9/main" objectType="CheckBox" fmlaLink="$A$130" lockText="1" noThreeD="1"/>
</file>

<file path=xl/ctrlProps/ctrlProp102.xml><?xml version="1.0" encoding="utf-8"?>
<formControlPr xmlns="http://schemas.microsoft.com/office/spreadsheetml/2009/9/main" objectType="CheckBox" fmlaLink="$A$131" lockText="1" noThreeD="1"/>
</file>

<file path=xl/ctrlProps/ctrlProp103.xml><?xml version="1.0" encoding="utf-8"?>
<formControlPr xmlns="http://schemas.microsoft.com/office/spreadsheetml/2009/9/main" objectType="CheckBox" fmlaLink="$A$132" lockText="1" noThreeD="1"/>
</file>

<file path=xl/ctrlProps/ctrlProp104.xml><?xml version="1.0" encoding="utf-8"?>
<formControlPr xmlns="http://schemas.microsoft.com/office/spreadsheetml/2009/9/main" objectType="CheckBox" fmlaLink="$A$133" lockText="1" noThreeD="1"/>
</file>

<file path=xl/ctrlProps/ctrlProp105.xml><?xml version="1.0" encoding="utf-8"?>
<formControlPr xmlns="http://schemas.microsoft.com/office/spreadsheetml/2009/9/main" objectType="CheckBox" fmlaLink="$A$134" lockText="1" noThreeD="1"/>
</file>

<file path=xl/ctrlProps/ctrlProp106.xml><?xml version="1.0" encoding="utf-8"?>
<formControlPr xmlns="http://schemas.microsoft.com/office/spreadsheetml/2009/9/main" objectType="Drop" dropLines="6" dropStyle="combo" dx="22" fmlaLink="$A$135" fmlaRange="$B$339:$B$344" noThreeD="1" sel="2" val="0"/>
</file>

<file path=xl/ctrlProps/ctrlProp107.xml><?xml version="1.0" encoding="utf-8"?>
<formControlPr xmlns="http://schemas.microsoft.com/office/spreadsheetml/2009/9/main" objectType="CheckBox" fmlaLink="$A$136" lockText="1" noThreeD="1"/>
</file>

<file path=xl/ctrlProps/ctrlProp108.xml><?xml version="1.0" encoding="utf-8"?>
<formControlPr xmlns="http://schemas.microsoft.com/office/spreadsheetml/2009/9/main" objectType="CheckBox" checked="Checked" fmlaLink="$A$137" lockText="1" noThreeD="1"/>
</file>

<file path=xl/ctrlProps/ctrlProp109.xml><?xml version="1.0" encoding="utf-8"?>
<formControlPr xmlns="http://schemas.microsoft.com/office/spreadsheetml/2009/9/main" objectType="Drop" dropLines="20" dropStyle="combo" dx="22" fmlaLink="$A$138" fmlaRange="$B$345:$B$371" noThreeD="1" sel="1" val="0"/>
</file>

<file path=xl/ctrlProps/ctrlProp11.xml><?xml version="1.0" encoding="utf-8"?>
<formControlPr xmlns="http://schemas.microsoft.com/office/spreadsheetml/2009/9/main" objectType="CheckBox" fmlaLink="$A$17" lockText="1" noThreeD="1"/>
</file>

<file path=xl/ctrlProps/ctrlProp110.xml><?xml version="1.0" encoding="utf-8"?>
<formControlPr xmlns="http://schemas.microsoft.com/office/spreadsheetml/2009/9/main" objectType="CheckBox" fmlaLink="$A$140" lockText="1" noThreeD="1"/>
</file>

<file path=xl/ctrlProps/ctrlProp111.xml><?xml version="1.0" encoding="utf-8"?>
<formControlPr xmlns="http://schemas.microsoft.com/office/spreadsheetml/2009/9/main" objectType="CheckBox" checked="Checked" fmlaLink="$A$141" lockText="1" noThreeD="1"/>
</file>

<file path=xl/ctrlProps/ctrlProp112.xml><?xml version="1.0" encoding="utf-8"?>
<formControlPr xmlns="http://schemas.microsoft.com/office/spreadsheetml/2009/9/main" objectType="Drop" dropStyle="combo" dx="22" fmlaLink="$A$143" fmlaRange="$B$311:$B$338" noThreeD="1" sel="5" val="3"/>
</file>

<file path=xl/ctrlProps/ctrlProp113.xml><?xml version="1.0" encoding="utf-8"?>
<formControlPr xmlns="http://schemas.microsoft.com/office/spreadsheetml/2009/9/main" objectType="CheckBox" fmlaLink="$A$146" lockText="1" noThreeD="1"/>
</file>

<file path=xl/ctrlProps/ctrlProp114.xml><?xml version="1.0" encoding="utf-8"?>
<formControlPr xmlns="http://schemas.microsoft.com/office/spreadsheetml/2009/9/main" objectType="CheckBox" fmlaLink="$A$147" lockText="1" noThreeD="1"/>
</file>

<file path=xl/ctrlProps/ctrlProp115.xml><?xml version="1.0" encoding="utf-8"?>
<formControlPr xmlns="http://schemas.microsoft.com/office/spreadsheetml/2009/9/main" objectType="CheckBox" fmlaLink="$A$148" lockText="1" noThreeD="1"/>
</file>

<file path=xl/ctrlProps/ctrlProp116.xml><?xml version="1.0" encoding="utf-8"?>
<formControlPr xmlns="http://schemas.microsoft.com/office/spreadsheetml/2009/9/main" objectType="CheckBox" fmlaLink="$A$149" lockText="1" noThreeD="1"/>
</file>

<file path=xl/ctrlProps/ctrlProp117.xml><?xml version="1.0" encoding="utf-8"?>
<formControlPr xmlns="http://schemas.microsoft.com/office/spreadsheetml/2009/9/main" objectType="CheckBox" fmlaLink="$A$150" lockText="1" noThreeD="1"/>
</file>

<file path=xl/ctrlProps/ctrlProp118.xml><?xml version="1.0" encoding="utf-8"?>
<formControlPr xmlns="http://schemas.microsoft.com/office/spreadsheetml/2009/9/main" objectType="CheckBox" fmlaLink="$A$151" lockText="1" noThreeD="1"/>
</file>

<file path=xl/ctrlProps/ctrlProp119.xml><?xml version="1.0" encoding="utf-8"?>
<formControlPr xmlns="http://schemas.microsoft.com/office/spreadsheetml/2009/9/main" objectType="CheckBox" fmlaLink="$A$152" lockText="1" noThreeD="1"/>
</file>

<file path=xl/ctrlProps/ctrlProp12.xml><?xml version="1.0" encoding="utf-8"?>
<formControlPr xmlns="http://schemas.microsoft.com/office/spreadsheetml/2009/9/main" objectType="CheckBox" fmlaLink="$A$18" lockText="1" noThreeD="1"/>
</file>

<file path=xl/ctrlProps/ctrlProp120.xml><?xml version="1.0" encoding="utf-8"?>
<formControlPr xmlns="http://schemas.microsoft.com/office/spreadsheetml/2009/9/main" objectType="CheckBox" fmlaLink="$A$153" lockText="1" noThreeD="1"/>
</file>

<file path=xl/ctrlProps/ctrlProp121.xml><?xml version="1.0" encoding="utf-8"?>
<formControlPr xmlns="http://schemas.microsoft.com/office/spreadsheetml/2009/9/main" objectType="Drop" dropLines="6" dropStyle="combo" dx="22" fmlaLink="$A$154" fmlaRange="$B$339:$B$344" noThreeD="1" sel="2" val="0"/>
</file>

<file path=xl/ctrlProps/ctrlProp122.xml><?xml version="1.0" encoding="utf-8"?>
<formControlPr xmlns="http://schemas.microsoft.com/office/spreadsheetml/2009/9/main" objectType="CheckBox" fmlaLink="$A$155" lockText="1" noThreeD="1"/>
</file>

<file path=xl/ctrlProps/ctrlProp123.xml><?xml version="1.0" encoding="utf-8"?>
<formControlPr xmlns="http://schemas.microsoft.com/office/spreadsheetml/2009/9/main" objectType="CheckBox" fmlaLink="$A$156" lockText="1" noThreeD="1"/>
</file>

<file path=xl/ctrlProps/ctrlProp124.xml><?xml version="1.0" encoding="utf-8"?>
<formControlPr xmlns="http://schemas.microsoft.com/office/spreadsheetml/2009/9/main" objectType="Drop" dropLines="20" dropStyle="combo" dx="22" fmlaLink="$A$157" fmlaRange="$B$345:$B$371" noThreeD="1" sel="1" val="0"/>
</file>

<file path=xl/ctrlProps/ctrlProp125.xml><?xml version="1.0" encoding="utf-8"?>
<formControlPr xmlns="http://schemas.microsoft.com/office/spreadsheetml/2009/9/main" objectType="CheckBox" fmlaLink="$A159" lockText="1" noThreeD="1"/>
</file>

<file path=xl/ctrlProps/ctrlProp126.xml><?xml version="1.0" encoding="utf-8"?>
<formControlPr xmlns="http://schemas.microsoft.com/office/spreadsheetml/2009/9/main" objectType="CheckBox" checked="Checked" fmlaLink="$A160" lockText="1" noThreeD="1"/>
</file>

<file path=xl/ctrlProps/ctrlProp127.xml><?xml version="1.0" encoding="utf-8"?>
<formControlPr xmlns="http://schemas.microsoft.com/office/spreadsheetml/2009/9/main" objectType="Drop" dropStyle="combo" dx="22" fmlaLink="$A162" fmlaRange="$B$311:$B$338" noThreeD="1" sel="5" val="3"/>
</file>

<file path=xl/ctrlProps/ctrlProp128.xml><?xml version="1.0" encoding="utf-8"?>
<formControlPr xmlns="http://schemas.microsoft.com/office/spreadsheetml/2009/9/main" objectType="CheckBox" fmlaLink="$A165" lockText="1" noThreeD="1"/>
</file>

<file path=xl/ctrlProps/ctrlProp129.xml><?xml version="1.0" encoding="utf-8"?>
<formControlPr xmlns="http://schemas.microsoft.com/office/spreadsheetml/2009/9/main" objectType="CheckBox" fmlaLink="$A166" lockText="1" noThreeD="1"/>
</file>

<file path=xl/ctrlProps/ctrlProp13.xml><?xml version="1.0" encoding="utf-8"?>
<formControlPr xmlns="http://schemas.microsoft.com/office/spreadsheetml/2009/9/main" objectType="CheckBox" fmlaLink="$A$19" lockText="1" noThreeD="1"/>
</file>

<file path=xl/ctrlProps/ctrlProp130.xml><?xml version="1.0" encoding="utf-8"?>
<formControlPr xmlns="http://schemas.microsoft.com/office/spreadsheetml/2009/9/main" objectType="CheckBox" fmlaLink="$A167" lockText="1" noThreeD="1"/>
</file>

<file path=xl/ctrlProps/ctrlProp131.xml><?xml version="1.0" encoding="utf-8"?>
<formControlPr xmlns="http://schemas.microsoft.com/office/spreadsheetml/2009/9/main" objectType="CheckBox" fmlaLink="$A168" lockText="1" noThreeD="1"/>
</file>

<file path=xl/ctrlProps/ctrlProp132.xml><?xml version="1.0" encoding="utf-8"?>
<formControlPr xmlns="http://schemas.microsoft.com/office/spreadsheetml/2009/9/main" objectType="CheckBox" fmlaLink="$A169" lockText="1" noThreeD="1"/>
</file>

<file path=xl/ctrlProps/ctrlProp133.xml><?xml version="1.0" encoding="utf-8"?>
<formControlPr xmlns="http://schemas.microsoft.com/office/spreadsheetml/2009/9/main" objectType="CheckBox" fmlaLink="$A170" lockText="1" noThreeD="1"/>
</file>

<file path=xl/ctrlProps/ctrlProp134.xml><?xml version="1.0" encoding="utf-8"?>
<formControlPr xmlns="http://schemas.microsoft.com/office/spreadsheetml/2009/9/main" objectType="CheckBox" fmlaLink="$A171" lockText="1" noThreeD="1"/>
</file>

<file path=xl/ctrlProps/ctrlProp135.xml><?xml version="1.0" encoding="utf-8"?>
<formControlPr xmlns="http://schemas.microsoft.com/office/spreadsheetml/2009/9/main" objectType="CheckBox" fmlaLink="$A172" lockText="1" noThreeD="1"/>
</file>

<file path=xl/ctrlProps/ctrlProp136.xml><?xml version="1.0" encoding="utf-8"?>
<formControlPr xmlns="http://schemas.microsoft.com/office/spreadsheetml/2009/9/main" objectType="Drop" dropLines="6" dropStyle="combo" dx="22" fmlaLink="$A173" fmlaRange="$B$339:$B$344" noThreeD="1" sel="2" val="0"/>
</file>

<file path=xl/ctrlProps/ctrlProp137.xml><?xml version="1.0" encoding="utf-8"?>
<formControlPr xmlns="http://schemas.microsoft.com/office/spreadsheetml/2009/9/main" objectType="CheckBox" fmlaLink="$A174" lockText="1" noThreeD="1"/>
</file>

<file path=xl/ctrlProps/ctrlProp138.xml><?xml version="1.0" encoding="utf-8"?>
<formControlPr xmlns="http://schemas.microsoft.com/office/spreadsheetml/2009/9/main" objectType="CheckBox" checked="Checked" fmlaLink="$A175" lockText="1" noThreeD="1"/>
</file>

<file path=xl/ctrlProps/ctrlProp139.xml><?xml version="1.0" encoding="utf-8"?>
<formControlPr xmlns="http://schemas.microsoft.com/office/spreadsheetml/2009/9/main" objectType="Drop" dropLines="20" dropStyle="combo" dx="22" fmlaLink="$A176" fmlaRange="$B$345:$B$371" noThreeD="1" sel="5" val="2"/>
</file>

<file path=xl/ctrlProps/ctrlProp14.xml><?xml version="1.0" encoding="utf-8"?>
<formControlPr xmlns="http://schemas.microsoft.com/office/spreadsheetml/2009/9/main" objectType="CheckBox" fmlaLink="$A$20" lockText="1" noThreeD="1"/>
</file>

<file path=xl/ctrlProps/ctrlProp140.xml><?xml version="1.0" encoding="utf-8"?>
<formControlPr xmlns="http://schemas.microsoft.com/office/spreadsheetml/2009/9/main" objectType="CheckBox" fmlaLink="$A197" lockText="1" noThreeD="1"/>
</file>

<file path=xl/ctrlProps/ctrlProp141.xml><?xml version="1.0" encoding="utf-8"?>
<formControlPr xmlns="http://schemas.microsoft.com/office/spreadsheetml/2009/9/main" objectType="CheckBox" checked="Checked" fmlaLink="$A$46" lockText="1" noThreeD="1"/>
</file>

<file path=xl/ctrlProps/ctrlProp142.xml><?xml version="1.0" encoding="utf-8"?>
<formControlPr xmlns="http://schemas.microsoft.com/office/spreadsheetml/2009/9/main" objectType="Drop" dropStyle="combo" dx="22" fmlaLink="$A$48" fmlaRange="$B$311:$B$338" noThreeD="1" sel="7" val="0"/>
</file>

<file path=xl/ctrlProps/ctrlProp143.xml><?xml version="1.0" encoding="utf-8"?>
<formControlPr xmlns="http://schemas.microsoft.com/office/spreadsheetml/2009/9/main" objectType="CheckBox" fmlaLink="$A203" lockText="1" noThreeD="1"/>
</file>

<file path=xl/ctrlProps/ctrlProp144.xml><?xml version="1.0" encoding="utf-8"?>
<formControlPr xmlns="http://schemas.microsoft.com/office/spreadsheetml/2009/9/main" objectType="CheckBox" fmlaLink="$A204" lockText="1" noThreeD="1"/>
</file>

<file path=xl/ctrlProps/ctrlProp145.xml><?xml version="1.0" encoding="utf-8"?>
<formControlPr xmlns="http://schemas.microsoft.com/office/spreadsheetml/2009/9/main" objectType="CheckBox" fmlaLink="$A205" lockText="1" noThreeD="1"/>
</file>

<file path=xl/ctrlProps/ctrlProp146.xml><?xml version="1.0" encoding="utf-8"?>
<formControlPr xmlns="http://schemas.microsoft.com/office/spreadsheetml/2009/9/main" objectType="CheckBox" checked="Checked" fmlaLink="$A206" lockText="1" noThreeD="1"/>
</file>

<file path=xl/ctrlProps/ctrlProp147.xml><?xml version="1.0" encoding="utf-8"?>
<formControlPr xmlns="http://schemas.microsoft.com/office/spreadsheetml/2009/9/main" objectType="CheckBox" fmlaLink="$A207" lockText="1" noThreeD="1"/>
</file>

<file path=xl/ctrlProps/ctrlProp148.xml><?xml version="1.0" encoding="utf-8"?>
<formControlPr xmlns="http://schemas.microsoft.com/office/spreadsheetml/2009/9/main" objectType="CheckBox" fmlaLink="$A208" lockText="1" noThreeD="1"/>
</file>

<file path=xl/ctrlProps/ctrlProp149.xml><?xml version="1.0" encoding="utf-8"?>
<formControlPr xmlns="http://schemas.microsoft.com/office/spreadsheetml/2009/9/main" objectType="CheckBox" fmlaLink="$A209" lockText="1" noThreeD="1"/>
</file>

<file path=xl/ctrlProps/ctrlProp15.xml><?xml version="1.0" encoding="utf-8"?>
<formControlPr xmlns="http://schemas.microsoft.com/office/spreadsheetml/2009/9/main" objectType="Drop" dropLines="6" dropStyle="combo" dx="22" fmlaLink="$A$21" fmlaRange="$B$339:$B$344" noThreeD="1" sel="6" val="0"/>
</file>

<file path=xl/ctrlProps/ctrlProp150.xml><?xml version="1.0" encoding="utf-8"?>
<formControlPr xmlns="http://schemas.microsoft.com/office/spreadsheetml/2009/9/main" objectType="CheckBox" fmlaLink="$A210" lockText="1" noThreeD="1"/>
</file>

<file path=xl/ctrlProps/ctrlProp151.xml><?xml version="1.0" encoding="utf-8"?>
<formControlPr xmlns="http://schemas.microsoft.com/office/spreadsheetml/2009/9/main" objectType="Drop" dropLines="6" dropStyle="combo" dx="22" fmlaLink="$A$59" fmlaRange="$B$339:$B$344" noThreeD="1" sel="4" val="0"/>
</file>

<file path=xl/ctrlProps/ctrlProp152.xml><?xml version="1.0" encoding="utf-8"?>
<formControlPr xmlns="http://schemas.microsoft.com/office/spreadsheetml/2009/9/main" objectType="CheckBox" checked="Checked" fmlaLink="$A$60" lockText="1" noThreeD="1"/>
</file>

<file path=xl/ctrlProps/ctrlProp153.xml><?xml version="1.0" encoding="utf-8"?>
<formControlPr xmlns="http://schemas.microsoft.com/office/spreadsheetml/2009/9/main" objectType="CheckBox" checked="Checked" fmlaLink="$A$61" lockText="1" noThreeD="1"/>
</file>

<file path=xl/ctrlProps/ctrlProp154.xml><?xml version="1.0" encoding="utf-8"?>
<formControlPr xmlns="http://schemas.microsoft.com/office/spreadsheetml/2009/9/main" objectType="Drop" dropLines="20" dropStyle="combo" dx="22" fmlaLink="$A214" fmlaRange="$B$345:$B$371" noThreeD="1" sel="1" val="0"/>
</file>

<file path=xl/ctrlProps/ctrlProp155.xml><?xml version="1.0" encoding="utf-8"?>
<formControlPr xmlns="http://schemas.microsoft.com/office/spreadsheetml/2009/9/main" objectType="CheckBox" fmlaLink="$A216" lockText="1" noThreeD="1"/>
</file>

<file path=xl/ctrlProps/ctrlProp156.xml><?xml version="1.0" encoding="utf-8"?>
<formControlPr xmlns="http://schemas.microsoft.com/office/spreadsheetml/2009/9/main" objectType="CheckBox" checked="Checked" fmlaLink="$A$65" lockText="1" noThreeD="1"/>
</file>

<file path=xl/ctrlProps/ctrlProp157.xml><?xml version="1.0" encoding="utf-8"?>
<formControlPr xmlns="http://schemas.microsoft.com/office/spreadsheetml/2009/9/main" objectType="Drop" dropStyle="combo" dx="22" fmlaLink="$A$67" fmlaRange="$B$311:$B$338" noThreeD="1" sel="5" val="0"/>
</file>

<file path=xl/ctrlProps/ctrlProp158.xml><?xml version="1.0" encoding="utf-8"?>
<formControlPr xmlns="http://schemas.microsoft.com/office/spreadsheetml/2009/9/main" objectType="CheckBox" fmlaLink="$A222" lockText="1" noThreeD="1"/>
</file>

<file path=xl/ctrlProps/ctrlProp159.xml><?xml version="1.0" encoding="utf-8"?>
<formControlPr xmlns="http://schemas.microsoft.com/office/spreadsheetml/2009/9/main" objectType="CheckBox" fmlaLink="$A223" lockText="1" noThreeD="1"/>
</file>

<file path=xl/ctrlProps/ctrlProp16.xml><?xml version="1.0" encoding="utf-8"?>
<formControlPr xmlns="http://schemas.microsoft.com/office/spreadsheetml/2009/9/main" objectType="CheckBox" fmlaLink="$A$22" lockText="1" noThreeD="1"/>
</file>

<file path=xl/ctrlProps/ctrlProp160.xml><?xml version="1.0" encoding="utf-8"?>
<formControlPr xmlns="http://schemas.microsoft.com/office/spreadsheetml/2009/9/main" objectType="CheckBox" fmlaLink="$A224" lockText="1" noThreeD="1"/>
</file>

<file path=xl/ctrlProps/ctrlProp161.xml><?xml version="1.0" encoding="utf-8"?>
<formControlPr xmlns="http://schemas.microsoft.com/office/spreadsheetml/2009/9/main" objectType="CheckBox" fmlaLink="$A225" lockText="1" noThreeD="1"/>
</file>

<file path=xl/ctrlProps/ctrlProp162.xml><?xml version="1.0" encoding="utf-8"?>
<formControlPr xmlns="http://schemas.microsoft.com/office/spreadsheetml/2009/9/main" objectType="CheckBox" fmlaLink="$A226" lockText="1" noThreeD="1"/>
</file>

<file path=xl/ctrlProps/ctrlProp163.xml><?xml version="1.0" encoding="utf-8"?>
<formControlPr xmlns="http://schemas.microsoft.com/office/spreadsheetml/2009/9/main" objectType="CheckBox" fmlaLink="$A227" lockText="1" noThreeD="1"/>
</file>

<file path=xl/ctrlProps/ctrlProp164.xml><?xml version="1.0" encoding="utf-8"?>
<formControlPr xmlns="http://schemas.microsoft.com/office/spreadsheetml/2009/9/main" objectType="CheckBox" fmlaLink="$A228" lockText="1" noThreeD="1"/>
</file>

<file path=xl/ctrlProps/ctrlProp165.xml><?xml version="1.0" encoding="utf-8"?>
<formControlPr xmlns="http://schemas.microsoft.com/office/spreadsheetml/2009/9/main" objectType="CheckBox" fmlaLink="$A229" lockText="1" noThreeD="1"/>
</file>

<file path=xl/ctrlProps/ctrlProp166.xml><?xml version="1.0" encoding="utf-8"?>
<formControlPr xmlns="http://schemas.microsoft.com/office/spreadsheetml/2009/9/main" objectType="Drop" dropLines="6" dropStyle="combo" dx="22" fmlaLink="$A$78" fmlaRange="$B$339:$B$344" noThreeD="1" sel="2" val="0"/>
</file>

<file path=xl/ctrlProps/ctrlProp167.xml><?xml version="1.0" encoding="utf-8"?>
<formControlPr xmlns="http://schemas.microsoft.com/office/spreadsheetml/2009/9/main" objectType="CheckBox" fmlaLink="$A$79" lockText="1" noThreeD="1"/>
</file>

<file path=xl/ctrlProps/ctrlProp168.xml><?xml version="1.0" encoding="utf-8"?>
<formControlPr xmlns="http://schemas.microsoft.com/office/spreadsheetml/2009/9/main" objectType="CheckBox" fmlaLink="$A$80" lockText="1" noThreeD="1"/>
</file>

<file path=xl/ctrlProps/ctrlProp169.xml><?xml version="1.0" encoding="utf-8"?>
<formControlPr xmlns="http://schemas.microsoft.com/office/spreadsheetml/2009/9/main" objectType="Drop" dropLines="20" dropStyle="combo" dx="22" fmlaLink="$A233" fmlaRange="$B$345:$B$371" noThreeD="1" sel="1" val="0"/>
</file>

<file path=xl/ctrlProps/ctrlProp17.xml><?xml version="1.0" encoding="utf-8"?>
<formControlPr xmlns="http://schemas.microsoft.com/office/spreadsheetml/2009/9/main" objectType="CheckBox" fmlaLink="$A$23" lockText="1" noThreeD="1"/>
</file>

<file path=xl/ctrlProps/ctrlProp170.xml><?xml version="1.0" encoding="utf-8"?>
<formControlPr xmlns="http://schemas.microsoft.com/office/spreadsheetml/2009/9/main" objectType="CheckBox" fmlaLink="$A235" lockText="1" noThreeD="1"/>
</file>

<file path=xl/ctrlProps/ctrlProp171.xml><?xml version="1.0" encoding="utf-8"?>
<formControlPr xmlns="http://schemas.microsoft.com/office/spreadsheetml/2009/9/main" objectType="CheckBox" checked="Checked" fmlaLink="$A$84" lockText="1" noThreeD="1"/>
</file>

<file path=xl/ctrlProps/ctrlProp172.xml><?xml version="1.0" encoding="utf-8"?>
<formControlPr xmlns="http://schemas.microsoft.com/office/spreadsheetml/2009/9/main" objectType="Drop" dropStyle="combo" dx="22" fmlaLink="$A$86" fmlaRange="$B$311:$B$338" noThreeD="1" sel="5" val="0"/>
</file>

<file path=xl/ctrlProps/ctrlProp173.xml><?xml version="1.0" encoding="utf-8"?>
<formControlPr xmlns="http://schemas.microsoft.com/office/spreadsheetml/2009/9/main" objectType="CheckBox" fmlaLink="$A241" lockText="1" noThreeD="1"/>
</file>

<file path=xl/ctrlProps/ctrlProp174.xml><?xml version="1.0" encoding="utf-8"?>
<formControlPr xmlns="http://schemas.microsoft.com/office/spreadsheetml/2009/9/main" objectType="CheckBox" fmlaLink="$A242" lockText="1" noThreeD="1"/>
</file>

<file path=xl/ctrlProps/ctrlProp175.xml><?xml version="1.0" encoding="utf-8"?>
<formControlPr xmlns="http://schemas.microsoft.com/office/spreadsheetml/2009/9/main" objectType="CheckBox" fmlaLink="$A243" lockText="1" noThreeD="1"/>
</file>

<file path=xl/ctrlProps/ctrlProp176.xml><?xml version="1.0" encoding="utf-8"?>
<formControlPr xmlns="http://schemas.microsoft.com/office/spreadsheetml/2009/9/main" objectType="CheckBox" fmlaLink="$A244" lockText="1" noThreeD="1"/>
</file>

<file path=xl/ctrlProps/ctrlProp177.xml><?xml version="1.0" encoding="utf-8"?>
<formControlPr xmlns="http://schemas.microsoft.com/office/spreadsheetml/2009/9/main" objectType="CheckBox" fmlaLink="$A245" lockText="1" noThreeD="1"/>
</file>

<file path=xl/ctrlProps/ctrlProp178.xml><?xml version="1.0" encoding="utf-8"?>
<formControlPr xmlns="http://schemas.microsoft.com/office/spreadsheetml/2009/9/main" objectType="CheckBox" fmlaLink="$A246" lockText="1" noThreeD="1"/>
</file>

<file path=xl/ctrlProps/ctrlProp179.xml><?xml version="1.0" encoding="utf-8"?>
<formControlPr xmlns="http://schemas.microsoft.com/office/spreadsheetml/2009/9/main" objectType="CheckBox" fmlaLink="$A247" lockText="1" noThreeD="1"/>
</file>

<file path=xl/ctrlProps/ctrlProp18.xml><?xml version="1.0" encoding="utf-8"?>
<formControlPr xmlns="http://schemas.microsoft.com/office/spreadsheetml/2009/9/main" objectType="Drop" dropLines="20" dropStyle="combo" dx="22" fmlaLink="$A$24" fmlaRange="$B$345:$B$371" noThreeD="1" sel="1" val="0"/>
</file>

<file path=xl/ctrlProps/ctrlProp180.xml><?xml version="1.0" encoding="utf-8"?>
<formControlPr xmlns="http://schemas.microsoft.com/office/spreadsheetml/2009/9/main" objectType="CheckBox" fmlaLink="$A248" lockText="1" noThreeD="1"/>
</file>

<file path=xl/ctrlProps/ctrlProp181.xml><?xml version="1.0" encoding="utf-8"?>
<formControlPr xmlns="http://schemas.microsoft.com/office/spreadsheetml/2009/9/main" objectType="Drop" dropLines="6" dropStyle="combo" dx="22" fmlaLink="$A$97" fmlaRange="$B$339:$B$344" noThreeD="1" sel="2" val="0"/>
</file>

<file path=xl/ctrlProps/ctrlProp182.xml><?xml version="1.0" encoding="utf-8"?>
<formControlPr xmlns="http://schemas.microsoft.com/office/spreadsheetml/2009/9/main" objectType="CheckBox" fmlaLink="$A$98" lockText="1" noThreeD="1"/>
</file>

<file path=xl/ctrlProps/ctrlProp183.xml><?xml version="1.0" encoding="utf-8"?>
<formControlPr xmlns="http://schemas.microsoft.com/office/spreadsheetml/2009/9/main" objectType="CheckBox" fmlaLink="$A$99" lockText="1" noThreeD="1"/>
</file>

<file path=xl/ctrlProps/ctrlProp184.xml><?xml version="1.0" encoding="utf-8"?>
<formControlPr xmlns="http://schemas.microsoft.com/office/spreadsheetml/2009/9/main" objectType="Drop" dropLines="20" dropStyle="combo" dx="22" fmlaLink="$A252" fmlaRange="$B$345:$B$371" noThreeD="1" sel="1" val="0"/>
</file>

<file path=xl/ctrlProps/ctrlProp185.xml><?xml version="1.0" encoding="utf-8"?>
<formControlPr xmlns="http://schemas.microsoft.com/office/spreadsheetml/2009/9/main" objectType="CheckBox" fmlaLink="$A254" lockText="1" noThreeD="1"/>
</file>

<file path=xl/ctrlProps/ctrlProp186.xml><?xml version="1.0" encoding="utf-8"?>
<formControlPr xmlns="http://schemas.microsoft.com/office/spreadsheetml/2009/9/main" objectType="CheckBox" checked="Checked" fmlaLink="$A$103" lockText="1" noThreeD="1"/>
</file>

<file path=xl/ctrlProps/ctrlProp187.xml><?xml version="1.0" encoding="utf-8"?>
<formControlPr xmlns="http://schemas.microsoft.com/office/spreadsheetml/2009/9/main" objectType="Drop" dropStyle="combo" dx="22" fmlaLink="$A$105" fmlaRange="$B$311:$B$338" noThreeD="1" sel="5" val="0"/>
</file>

<file path=xl/ctrlProps/ctrlProp188.xml><?xml version="1.0" encoding="utf-8"?>
<formControlPr xmlns="http://schemas.microsoft.com/office/spreadsheetml/2009/9/main" objectType="CheckBox" fmlaLink="$A260" lockText="1" noThreeD="1"/>
</file>

<file path=xl/ctrlProps/ctrlProp189.xml><?xml version="1.0" encoding="utf-8"?>
<formControlPr xmlns="http://schemas.microsoft.com/office/spreadsheetml/2009/9/main" objectType="CheckBox" fmlaLink="$A261" lockText="1" noThreeD="1"/>
</file>

<file path=xl/ctrlProps/ctrlProp19.xml><?xml version="1.0" encoding="utf-8"?>
<formControlPr xmlns="http://schemas.microsoft.com/office/spreadsheetml/2009/9/main" objectType="CheckBox" checked="Checked" fmlaLink="$A$26" lockText="1" noThreeD="1"/>
</file>

<file path=xl/ctrlProps/ctrlProp190.xml><?xml version="1.0" encoding="utf-8"?>
<formControlPr xmlns="http://schemas.microsoft.com/office/spreadsheetml/2009/9/main" objectType="CheckBox" fmlaLink="$A262" lockText="1" noThreeD="1"/>
</file>

<file path=xl/ctrlProps/ctrlProp191.xml><?xml version="1.0" encoding="utf-8"?>
<formControlPr xmlns="http://schemas.microsoft.com/office/spreadsheetml/2009/9/main" objectType="CheckBox" fmlaLink="$A263" lockText="1" noThreeD="1"/>
</file>

<file path=xl/ctrlProps/ctrlProp192.xml><?xml version="1.0" encoding="utf-8"?>
<formControlPr xmlns="http://schemas.microsoft.com/office/spreadsheetml/2009/9/main" objectType="CheckBox" fmlaLink="$A264" lockText="1" noThreeD="1"/>
</file>

<file path=xl/ctrlProps/ctrlProp193.xml><?xml version="1.0" encoding="utf-8"?>
<formControlPr xmlns="http://schemas.microsoft.com/office/spreadsheetml/2009/9/main" objectType="CheckBox" fmlaLink="$A265" lockText="1" noThreeD="1"/>
</file>

<file path=xl/ctrlProps/ctrlProp194.xml><?xml version="1.0" encoding="utf-8"?>
<formControlPr xmlns="http://schemas.microsoft.com/office/spreadsheetml/2009/9/main" objectType="CheckBox" fmlaLink="$A266" lockText="1" noThreeD="1"/>
</file>

<file path=xl/ctrlProps/ctrlProp195.xml><?xml version="1.0" encoding="utf-8"?>
<formControlPr xmlns="http://schemas.microsoft.com/office/spreadsheetml/2009/9/main" objectType="CheckBox" fmlaLink="$A267" lockText="1" noThreeD="1"/>
</file>

<file path=xl/ctrlProps/ctrlProp196.xml><?xml version="1.0" encoding="utf-8"?>
<formControlPr xmlns="http://schemas.microsoft.com/office/spreadsheetml/2009/9/main" objectType="Drop" dropLines="6" dropStyle="combo" dx="22" fmlaLink="$A$116" fmlaRange="$B$339:$B$344" noThreeD="1" sel="2" val="0"/>
</file>

<file path=xl/ctrlProps/ctrlProp197.xml><?xml version="1.0" encoding="utf-8"?>
<formControlPr xmlns="http://schemas.microsoft.com/office/spreadsheetml/2009/9/main" objectType="CheckBox" fmlaLink="$A$117" lockText="1" noThreeD="1"/>
</file>

<file path=xl/ctrlProps/ctrlProp198.xml><?xml version="1.0" encoding="utf-8"?>
<formControlPr xmlns="http://schemas.microsoft.com/office/spreadsheetml/2009/9/main" objectType="CheckBox" fmlaLink="$A$118" lockText="1" noThreeD="1"/>
</file>

<file path=xl/ctrlProps/ctrlProp199.xml><?xml version="1.0" encoding="utf-8"?>
<formControlPr xmlns="http://schemas.microsoft.com/office/spreadsheetml/2009/9/main" objectType="Drop" dropLines="20" dropStyle="combo" dx="22" fmlaLink="$A271" fmlaRange="$B$345:$B$371" noThreeD="1" sel="1" val="0"/>
</file>

<file path=xl/ctrlProps/ctrlProp2.xml><?xml version="1.0" encoding="utf-8"?>
<formControlPr xmlns="http://schemas.microsoft.com/office/spreadsheetml/2009/9/main" objectType="CheckBox" checked="Checked" fmlaLink="$A$4" lockText="1" noThreeD="1"/>
</file>

<file path=xl/ctrlProps/ctrlProp20.xml><?xml version="1.0" encoding="utf-8"?>
<formControlPr xmlns="http://schemas.microsoft.com/office/spreadsheetml/2009/9/main" objectType="CheckBox" checked="Checked" fmlaLink="$A$27" lockText="1" noThreeD="1"/>
</file>

<file path=xl/ctrlProps/ctrlProp200.xml><?xml version="1.0" encoding="utf-8"?>
<formControlPr xmlns="http://schemas.microsoft.com/office/spreadsheetml/2009/9/main" objectType="CheckBox" fmlaLink="$A273" lockText="1" noThreeD="1"/>
</file>

<file path=xl/ctrlProps/ctrlProp201.xml><?xml version="1.0" encoding="utf-8"?>
<formControlPr xmlns="http://schemas.microsoft.com/office/spreadsheetml/2009/9/main" objectType="CheckBox" checked="Checked" fmlaLink="$A$122" lockText="1" noThreeD="1"/>
</file>

<file path=xl/ctrlProps/ctrlProp202.xml><?xml version="1.0" encoding="utf-8"?>
<formControlPr xmlns="http://schemas.microsoft.com/office/spreadsheetml/2009/9/main" objectType="Drop" dropStyle="combo" dx="22" fmlaLink="$A$124" fmlaRange="$B$311:$B$338" noThreeD="1" sel="5" val="0"/>
</file>

<file path=xl/ctrlProps/ctrlProp203.xml><?xml version="1.0" encoding="utf-8"?>
<formControlPr xmlns="http://schemas.microsoft.com/office/spreadsheetml/2009/9/main" objectType="CheckBox" fmlaLink="$A279" lockText="1" noThreeD="1"/>
</file>

<file path=xl/ctrlProps/ctrlProp204.xml><?xml version="1.0" encoding="utf-8"?>
<formControlPr xmlns="http://schemas.microsoft.com/office/spreadsheetml/2009/9/main" objectType="CheckBox" fmlaLink="$A280" lockText="1" noThreeD="1"/>
</file>

<file path=xl/ctrlProps/ctrlProp205.xml><?xml version="1.0" encoding="utf-8"?>
<formControlPr xmlns="http://schemas.microsoft.com/office/spreadsheetml/2009/9/main" objectType="CheckBox" fmlaLink="$A281" lockText="1" noThreeD="1"/>
</file>

<file path=xl/ctrlProps/ctrlProp206.xml><?xml version="1.0" encoding="utf-8"?>
<formControlPr xmlns="http://schemas.microsoft.com/office/spreadsheetml/2009/9/main" objectType="CheckBox" fmlaLink="$A282" lockText="1" noThreeD="1"/>
</file>

<file path=xl/ctrlProps/ctrlProp207.xml><?xml version="1.0" encoding="utf-8"?>
<formControlPr xmlns="http://schemas.microsoft.com/office/spreadsheetml/2009/9/main" objectType="CheckBox" fmlaLink="$A283" lockText="1" noThreeD="1"/>
</file>

<file path=xl/ctrlProps/ctrlProp208.xml><?xml version="1.0" encoding="utf-8"?>
<formControlPr xmlns="http://schemas.microsoft.com/office/spreadsheetml/2009/9/main" objectType="CheckBox" fmlaLink="$A284" lockText="1" noThreeD="1"/>
</file>

<file path=xl/ctrlProps/ctrlProp209.xml><?xml version="1.0" encoding="utf-8"?>
<formControlPr xmlns="http://schemas.microsoft.com/office/spreadsheetml/2009/9/main" objectType="CheckBox" fmlaLink="$A285" lockText="1" noThreeD="1"/>
</file>

<file path=xl/ctrlProps/ctrlProp21.xml><?xml version="1.0" encoding="utf-8"?>
<formControlPr xmlns="http://schemas.microsoft.com/office/spreadsheetml/2009/9/main" objectType="Drop" dropStyle="combo" dx="22" fmlaLink="$A$29" fmlaRange="$B$311:$B$338" noThreeD="1" sel="5" val="0"/>
</file>

<file path=xl/ctrlProps/ctrlProp210.xml><?xml version="1.0" encoding="utf-8"?>
<formControlPr xmlns="http://schemas.microsoft.com/office/spreadsheetml/2009/9/main" objectType="CheckBox" fmlaLink="$A286" lockText="1" noThreeD="1"/>
</file>

<file path=xl/ctrlProps/ctrlProp211.xml><?xml version="1.0" encoding="utf-8"?>
<formControlPr xmlns="http://schemas.microsoft.com/office/spreadsheetml/2009/9/main" objectType="Drop" dropLines="6" dropStyle="combo" dx="22" fmlaLink="$A$135" fmlaRange="$B$339:$B$344" noThreeD="1" sel="2" val="0"/>
</file>

<file path=xl/ctrlProps/ctrlProp212.xml><?xml version="1.0" encoding="utf-8"?>
<formControlPr xmlns="http://schemas.microsoft.com/office/spreadsheetml/2009/9/main" objectType="CheckBox" fmlaLink="$A$136" lockText="1" noThreeD="1"/>
</file>

<file path=xl/ctrlProps/ctrlProp213.xml><?xml version="1.0" encoding="utf-8"?>
<formControlPr xmlns="http://schemas.microsoft.com/office/spreadsheetml/2009/9/main" objectType="CheckBox" checked="Checked" fmlaLink="$A$137" lockText="1" noThreeD="1"/>
</file>

<file path=xl/ctrlProps/ctrlProp214.xml><?xml version="1.0" encoding="utf-8"?>
<formControlPr xmlns="http://schemas.microsoft.com/office/spreadsheetml/2009/9/main" objectType="Drop" dropLines="20" dropStyle="combo" dx="22" fmlaLink="$A290" fmlaRange="$B$345:$B$371" noThreeD="1" sel="1" val="0"/>
</file>

<file path=xl/ctrlProps/ctrlProp215.xml><?xml version="1.0" encoding="utf-8"?>
<formControlPr xmlns="http://schemas.microsoft.com/office/spreadsheetml/2009/9/main" objectType="CheckBox" fmlaLink="$A292" lockText="1" noThreeD="1"/>
</file>

<file path=xl/ctrlProps/ctrlProp216.xml><?xml version="1.0" encoding="utf-8"?>
<formControlPr xmlns="http://schemas.microsoft.com/office/spreadsheetml/2009/9/main" objectType="CheckBox" checked="Checked" fmlaLink="$A$141" lockText="1" noThreeD="1"/>
</file>

<file path=xl/ctrlProps/ctrlProp217.xml><?xml version="1.0" encoding="utf-8"?>
<formControlPr xmlns="http://schemas.microsoft.com/office/spreadsheetml/2009/9/main" objectType="Drop" dropStyle="combo" dx="22" fmlaLink="$A$143" fmlaRange="$B$311:$B$338" noThreeD="1" sel="5" val="0"/>
</file>

<file path=xl/ctrlProps/ctrlProp218.xml><?xml version="1.0" encoding="utf-8"?>
<formControlPr xmlns="http://schemas.microsoft.com/office/spreadsheetml/2009/9/main" objectType="CheckBox" fmlaLink="$A298" lockText="1" noThreeD="1"/>
</file>

<file path=xl/ctrlProps/ctrlProp219.xml><?xml version="1.0" encoding="utf-8"?>
<formControlPr xmlns="http://schemas.microsoft.com/office/spreadsheetml/2009/9/main" objectType="CheckBox" fmlaLink="$A299" lockText="1" noThreeD="1"/>
</file>

<file path=xl/ctrlProps/ctrlProp22.xml><?xml version="1.0" encoding="utf-8"?>
<formControlPr xmlns="http://schemas.microsoft.com/office/spreadsheetml/2009/9/main" objectType="CheckBox" fmlaLink="$A$32" lockText="1" noThreeD="1"/>
</file>

<file path=xl/ctrlProps/ctrlProp220.xml><?xml version="1.0" encoding="utf-8"?>
<formControlPr xmlns="http://schemas.microsoft.com/office/spreadsheetml/2009/9/main" objectType="CheckBox" fmlaLink="$A300" lockText="1" noThreeD="1"/>
</file>

<file path=xl/ctrlProps/ctrlProp221.xml><?xml version="1.0" encoding="utf-8"?>
<formControlPr xmlns="http://schemas.microsoft.com/office/spreadsheetml/2009/9/main" objectType="CheckBox" fmlaLink="$A301" lockText="1" noThreeD="1"/>
</file>

<file path=xl/ctrlProps/ctrlProp222.xml><?xml version="1.0" encoding="utf-8"?>
<formControlPr xmlns="http://schemas.microsoft.com/office/spreadsheetml/2009/9/main" objectType="CheckBox" fmlaLink="$A302" lockText="1" noThreeD="1"/>
</file>

<file path=xl/ctrlProps/ctrlProp223.xml><?xml version="1.0" encoding="utf-8"?>
<formControlPr xmlns="http://schemas.microsoft.com/office/spreadsheetml/2009/9/main" objectType="CheckBox" fmlaLink="$A303" lockText="1" noThreeD="1"/>
</file>

<file path=xl/ctrlProps/ctrlProp224.xml><?xml version="1.0" encoding="utf-8"?>
<formControlPr xmlns="http://schemas.microsoft.com/office/spreadsheetml/2009/9/main" objectType="CheckBox" fmlaLink="$A304" lockText="1" noThreeD="1"/>
</file>

<file path=xl/ctrlProps/ctrlProp225.xml><?xml version="1.0" encoding="utf-8"?>
<formControlPr xmlns="http://schemas.microsoft.com/office/spreadsheetml/2009/9/main" objectType="CheckBox" fmlaLink="$A305" lockText="1" noThreeD="1"/>
</file>

<file path=xl/ctrlProps/ctrlProp226.xml><?xml version="1.0" encoding="utf-8"?>
<formControlPr xmlns="http://schemas.microsoft.com/office/spreadsheetml/2009/9/main" objectType="Drop" dropLines="6" dropStyle="combo" dx="22" fmlaLink="$A$154" fmlaRange="$B$339:$B$344" noThreeD="1" sel="2" val="0"/>
</file>

<file path=xl/ctrlProps/ctrlProp227.xml><?xml version="1.0" encoding="utf-8"?>
<formControlPr xmlns="http://schemas.microsoft.com/office/spreadsheetml/2009/9/main" objectType="CheckBox" fmlaLink="$A$155" lockText="1" noThreeD="1"/>
</file>

<file path=xl/ctrlProps/ctrlProp228.xml><?xml version="1.0" encoding="utf-8"?>
<formControlPr xmlns="http://schemas.microsoft.com/office/spreadsheetml/2009/9/main" objectType="CheckBox" fmlaLink="$A$156" lockText="1" noThreeD="1"/>
</file>

<file path=xl/ctrlProps/ctrlProp229.xml><?xml version="1.0" encoding="utf-8"?>
<formControlPr xmlns="http://schemas.microsoft.com/office/spreadsheetml/2009/9/main" objectType="Drop" dropLines="20" dropStyle="combo" dx="22" fmlaLink="$A309" fmlaRange="$B$345:$B$371" noThreeD="1" sel="24" val="4"/>
</file>

<file path=xl/ctrlProps/ctrlProp23.xml><?xml version="1.0" encoding="utf-8"?>
<formControlPr xmlns="http://schemas.microsoft.com/office/spreadsheetml/2009/9/main" objectType="CheckBox" fmlaLink="$A$33" lockText="1" noThreeD="1"/>
</file>

<file path=xl/ctrlProps/ctrlProp230.xml><?xml version="1.0" encoding="utf-8"?>
<formControlPr xmlns="http://schemas.microsoft.com/office/spreadsheetml/2009/9/main" objectType="CheckBox" fmlaLink="$A178" lockText="1" noThreeD="1"/>
</file>

<file path=xl/ctrlProps/ctrlProp231.xml><?xml version="1.0" encoding="utf-8"?>
<formControlPr xmlns="http://schemas.microsoft.com/office/spreadsheetml/2009/9/main" objectType="CheckBox" checked="Checked" fmlaLink="$A179" lockText="1" noThreeD="1"/>
</file>

<file path=xl/ctrlProps/ctrlProp232.xml><?xml version="1.0" encoding="utf-8"?>
<formControlPr xmlns="http://schemas.microsoft.com/office/spreadsheetml/2009/9/main" objectType="Drop" dropStyle="combo" dx="22" fmlaLink="$A181" fmlaRange="$B$311:$B$338" noThreeD="1" sel="5" val="3"/>
</file>

<file path=xl/ctrlProps/ctrlProp233.xml><?xml version="1.0" encoding="utf-8"?>
<formControlPr xmlns="http://schemas.microsoft.com/office/spreadsheetml/2009/9/main" objectType="CheckBox" fmlaLink="$A184" lockText="1" noThreeD="1"/>
</file>

<file path=xl/ctrlProps/ctrlProp234.xml><?xml version="1.0" encoding="utf-8"?>
<formControlPr xmlns="http://schemas.microsoft.com/office/spreadsheetml/2009/9/main" objectType="CheckBox" fmlaLink="$A185" lockText="1" noThreeD="1"/>
</file>

<file path=xl/ctrlProps/ctrlProp235.xml><?xml version="1.0" encoding="utf-8"?>
<formControlPr xmlns="http://schemas.microsoft.com/office/spreadsheetml/2009/9/main" objectType="CheckBox" fmlaLink="$A186" lockText="1" noThreeD="1"/>
</file>

<file path=xl/ctrlProps/ctrlProp236.xml><?xml version="1.0" encoding="utf-8"?>
<formControlPr xmlns="http://schemas.microsoft.com/office/spreadsheetml/2009/9/main" objectType="CheckBox" fmlaLink="$A187" lockText="1" noThreeD="1"/>
</file>

<file path=xl/ctrlProps/ctrlProp237.xml><?xml version="1.0" encoding="utf-8"?>
<formControlPr xmlns="http://schemas.microsoft.com/office/spreadsheetml/2009/9/main" objectType="CheckBox" fmlaLink="$A188" lockText="1" noThreeD="1"/>
</file>

<file path=xl/ctrlProps/ctrlProp238.xml><?xml version="1.0" encoding="utf-8"?>
<formControlPr xmlns="http://schemas.microsoft.com/office/spreadsheetml/2009/9/main" objectType="CheckBox" fmlaLink="$A189" lockText="1" noThreeD="1"/>
</file>

<file path=xl/ctrlProps/ctrlProp239.xml><?xml version="1.0" encoding="utf-8"?>
<formControlPr xmlns="http://schemas.microsoft.com/office/spreadsheetml/2009/9/main" objectType="CheckBox" fmlaLink="$A190" lockText="1" noThreeD="1"/>
</file>

<file path=xl/ctrlProps/ctrlProp24.xml><?xml version="1.0" encoding="utf-8"?>
<formControlPr xmlns="http://schemas.microsoft.com/office/spreadsheetml/2009/9/main" objectType="CheckBox" fmlaLink="$A$34" lockText="1" noThreeD="1"/>
</file>

<file path=xl/ctrlProps/ctrlProp240.xml><?xml version="1.0" encoding="utf-8"?>
<formControlPr xmlns="http://schemas.microsoft.com/office/spreadsheetml/2009/9/main" objectType="CheckBox" fmlaLink="$A191" lockText="1" noThreeD="1"/>
</file>

<file path=xl/ctrlProps/ctrlProp241.xml><?xml version="1.0" encoding="utf-8"?>
<formControlPr xmlns="http://schemas.microsoft.com/office/spreadsheetml/2009/9/main" objectType="Drop" dropLines="6" dropStyle="combo" dx="22" fmlaLink="$A192" fmlaRange="$B$339:$B$344" noThreeD="1" sel="2" val="0"/>
</file>

<file path=xl/ctrlProps/ctrlProp242.xml><?xml version="1.0" encoding="utf-8"?>
<formControlPr xmlns="http://schemas.microsoft.com/office/spreadsheetml/2009/9/main" objectType="CheckBox" fmlaLink="$A193" lockText="1" noThreeD="1"/>
</file>

<file path=xl/ctrlProps/ctrlProp243.xml><?xml version="1.0" encoding="utf-8"?>
<formControlPr xmlns="http://schemas.microsoft.com/office/spreadsheetml/2009/9/main" objectType="CheckBox" fmlaLink="$A194" lockText="1" noThreeD="1"/>
</file>

<file path=xl/ctrlProps/ctrlProp244.xml><?xml version="1.0" encoding="utf-8"?>
<formControlPr xmlns="http://schemas.microsoft.com/office/spreadsheetml/2009/9/main" objectType="Drop" dropLines="20" dropStyle="combo" dx="22" fmlaLink="$A195" fmlaRange="$B$345:$B$371" noThreeD="1" sel="1" val="0"/>
</file>

<file path=xl/ctrlProps/ctrlProp245.xml><?xml version="1.0" encoding="utf-8"?>
<formControlPr xmlns="http://schemas.microsoft.com/office/spreadsheetml/2009/9/main" objectType="CheckBox" checked="Checked" fmlaLink="$A198" lockText="1" noThreeD="1"/>
</file>

<file path=xl/ctrlProps/ctrlProp246.xml><?xml version="1.0" encoding="utf-8"?>
<formControlPr xmlns="http://schemas.microsoft.com/office/spreadsheetml/2009/9/main" objectType="CheckBox" checked="Checked" fmlaLink="$A217" lockText="1" noThreeD="1"/>
</file>

<file path=xl/ctrlProps/ctrlProp247.xml><?xml version="1.0" encoding="utf-8"?>
<formControlPr xmlns="http://schemas.microsoft.com/office/spreadsheetml/2009/9/main" objectType="Drop" dropStyle="combo" dx="22" fmlaLink="$A200" fmlaRange="$B$311:$B$338" noThreeD="1" sel="5" val="2"/>
</file>

<file path=xl/ctrlProps/ctrlProp248.xml><?xml version="1.0" encoding="utf-8"?>
<formControlPr xmlns="http://schemas.microsoft.com/office/spreadsheetml/2009/9/main" objectType="Drop" dropLines="6" dropStyle="combo" dx="22" fmlaLink="$A211" fmlaRange="$B$339:$B$344" noThreeD="1" sel="2" val="0"/>
</file>

<file path=xl/ctrlProps/ctrlProp249.xml><?xml version="1.0" encoding="utf-8"?>
<formControlPr xmlns="http://schemas.microsoft.com/office/spreadsheetml/2009/9/main" objectType="CheckBox" fmlaLink="$A212" lockText="1" noThreeD="1"/>
</file>

<file path=xl/ctrlProps/ctrlProp25.xml><?xml version="1.0" encoding="utf-8"?>
<formControlPr xmlns="http://schemas.microsoft.com/office/spreadsheetml/2009/9/main" objectType="CheckBox" fmlaLink="$A$35" lockText="1" noThreeD="1"/>
</file>

<file path=xl/ctrlProps/ctrlProp250.xml><?xml version="1.0" encoding="utf-8"?>
<formControlPr xmlns="http://schemas.microsoft.com/office/spreadsheetml/2009/9/main" objectType="CheckBox" fmlaLink="$A213" lockText="1" noThreeD="1"/>
</file>

<file path=xl/ctrlProps/ctrlProp251.xml><?xml version="1.0" encoding="utf-8"?>
<formControlPr xmlns="http://schemas.microsoft.com/office/spreadsheetml/2009/9/main" objectType="Drop" dropLines="6" dropStyle="combo" dx="22" fmlaLink="$A230" fmlaRange="$B$339:$B$344" noThreeD="1" sel="2" val="0"/>
</file>

<file path=xl/ctrlProps/ctrlProp252.xml><?xml version="1.0" encoding="utf-8"?>
<formControlPr xmlns="http://schemas.microsoft.com/office/spreadsheetml/2009/9/main" objectType="CheckBox" fmlaLink="$A231" lockText="1" noThreeD="1"/>
</file>

<file path=xl/ctrlProps/ctrlProp253.xml><?xml version="1.0" encoding="utf-8"?>
<formControlPr xmlns="http://schemas.microsoft.com/office/spreadsheetml/2009/9/main" objectType="CheckBox" fmlaLink="$A232" lockText="1" noThreeD="1"/>
</file>

<file path=xl/ctrlProps/ctrlProp254.xml><?xml version="1.0" encoding="utf-8"?>
<formControlPr xmlns="http://schemas.microsoft.com/office/spreadsheetml/2009/9/main" objectType="Drop" dropStyle="combo" dx="22" fmlaLink="$A219" fmlaRange="$B$311:$B$338" noThreeD="1" sel="5" val="3"/>
</file>

<file path=xl/ctrlProps/ctrlProp255.xml><?xml version="1.0" encoding="utf-8"?>
<formControlPr xmlns="http://schemas.microsoft.com/office/spreadsheetml/2009/9/main" objectType="Drop" dropStyle="combo" dx="22" fmlaLink="$A238" fmlaRange="$B$311:$B$338" noThreeD="1" sel="5" val="0"/>
</file>

<file path=xl/ctrlProps/ctrlProp256.xml><?xml version="1.0" encoding="utf-8"?>
<formControlPr xmlns="http://schemas.microsoft.com/office/spreadsheetml/2009/9/main" objectType="Drop" dropLines="6" dropStyle="combo" dx="22" fmlaLink="$A249" fmlaRange="$B$339:$B$344" noThreeD="1" sel="2" val="0"/>
</file>

<file path=xl/ctrlProps/ctrlProp257.xml><?xml version="1.0" encoding="utf-8"?>
<formControlPr xmlns="http://schemas.microsoft.com/office/spreadsheetml/2009/9/main" objectType="CheckBox" fmlaLink="$A250" lockText="1" noThreeD="1"/>
</file>

<file path=xl/ctrlProps/ctrlProp258.xml><?xml version="1.0" encoding="utf-8"?>
<formControlPr xmlns="http://schemas.microsoft.com/office/spreadsheetml/2009/9/main" objectType="CheckBox" fmlaLink="$A251" lockText="1" noThreeD="1"/>
</file>

<file path=xl/ctrlProps/ctrlProp259.xml><?xml version="1.0" encoding="utf-8"?>
<formControlPr xmlns="http://schemas.microsoft.com/office/spreadsheetml/2009/9/main" objectType="CheckBox" checked="Checked" fmlaLink="$A236" lockText="1" noThreeD="1"/>
</file>

<file path=xl/ctrlProps/ctrlProp26.xml><?xml version="1.0" encoding="utf-8"?>
<formControlPr xmlns="http://schemas.microsoft.com/office/spreadsheetml/2009/9/main" objectType="CheckBox" fmlaLink="$A$36" lockText="1" noThreeD="1"/>
</file>

<file path=xl/ctrlProps/ctrlProp260.xml><?xml version="1.0" encoding="utf-8"?>
<formControlPr xmlns="http://schemas.microsoft.com/office/spreadsheetml/2009/9/main" objectType="CheckBox" checked="Checked" fmlaLink="$A255" lockText="1" noThreeD="1"/>
</file>

<file path=xl/ctrlProps/ctrlProp261.xml><?xml version="1.0" encoding="utf-8"?>
<formControlPr xmlns="http://schemas.microsoft.com/office/spreadsheetml/2009/9/main" objectType="Drop" dropStyle="combo" dx="22" fmlaLink="$A257" fmlaRange="$B$311:$B$338" noThreeD="1" sel="5" val="0"/>
</file>

<file path=xl/ctrlProps/ctrlProp262.xml><?xml version="1.0" encoding="utf-8"?>
<formControlPr xmlns="http://schemas.microsoft.com/office/spreadsheetml/2009/9/main" objectType="Drop" dropLines="6" dropStyle="combo" dx="22" fmlaLink="$A268" fmlaRange="$B$339:$B$344" noThreeD="1" sel="2" val="0"/>
</file>

<file path=xl/ctrlProps/ctrlProp263.xml><?xml version="1.0" encoding="utf-8"?>
<formControlPr xmlns="http://schemas.microsoft.com/office/spreadsheetml/2009/9/main" objectType="CheckBox" fmlaLink="$A269" lockText="1" noThreeD="1"/>
</file>

<file path=xl/ctrlProps/ctrlProp264.xml><?xml version="1.0" encoding="utf-8"?>
<formControlPr xmlns="http://schemas.microsoft.com/office/spreadsheetml/2009/9/main" objectType="CheckBox" fmlaLink="$A270" lockText="1" noThreeD="1"/>
</file>

<file path=xl/ctrlProps/ctrlProp265.xml><?xml version="1.0" encoding="utf-8"?>
<formControlPr xmlns="http://schemas.microsoft.com/office/spreadsheetml/2009/9/main" objectType="CheckBox" checked="Checked" fmlaLink="$A274" lockText="1" noThreeD="1"/>
</file>

<file path=xl/ctrlProps/ctrlProp266.xml><?xml version="1.0" encoding="utf-8"?>
<formControlPr xmlns="http://schemas.microsoft.com/office/spreadsheetml/2009/9/main" objectType="Drop" dropStyle="combo" dx="22" fmlaLink="$A276" fmlaRange="$B$311:$B$338" noThreeD="1" sel="5" val="0"/>
</file>

<file path=xl/ctrlProps/ctrlProp267.xml><?xml version="1.0" encoding="utf-8"?>
<formControlPr xmlns="http://schemas.microsoft.com/office/spreadsheetml/2009/9/main" objectType="Drop" dropLines="6" dropStyle="combo" dx="22" fmlaLink="$A287" fmlaRange="$B$339:$B$344" noThreeD="1" sel="2" val="0"/>
</file>

<file path=xl/ctrlProps/ctrlProp268.xml><?xml version="1.0" encoding="utf-8"?>
<formControlPr xmlns="http://schemas.microsoft.com/office/spreadsheetml/2009/9/main" objectType="CheckBox" fmlaLink="$A288" lockText="1" noThreeD="1"/>
</file>

<file path=xl/ctrlProps/ctrlProp269.xml><?xml version="1.0" encoding="utf-8"?>
<formControlPr xmlns="http://schemas.microsoft.com/office/spreadsheetml/2009/9/main" objectType="CheckBox" fmlaLink="$A289" lockText="1" noThreeD="1"/>
</file>

<file path=xl/ctrlProps/ctrlProp27.xml><?xml version="1.0" encoding="utf-8"?>
<formControlPr xmlns="http://schemas.microsoft.com/office/spreadsheetml/2009/9/main" objectType="CheckBox" fmlaLink="$A$37" lockText="1" noThreeD="1"/>
</file>

<file path=xl/ctrlProps/ctrlProp270.xml><?xml version="1.0" encoding="utf-8"?>
<formControlPr xmlns="http://schemas.microsoft.com/office/spreadsheetml/2009/9/main" objectType="CheckBox" checked="Checked" fmlaLink="$A293" lockText="1" noThreeD="1"/>
</file>

<file path=xl/ctrlProps/ctrlProp271.xml><?xml version="1.0" encoding="utf-8"?>
<formControlPr xmlns="http://schemas.microsoft.com/office/spreadsheetml/2009/9/main" objectType="Drop" dropStyle="combo" dx="22" fmlaLink="$A295" fmlaRange="$B$311:$B$338" noThreeD="1" sel="5" val="0"/>
</file>

<file path=xl/ctrlProps/ctrlProp272.xml><?xml version="1.0" encoding="utf-8"?>
<formControlPr xmlns="http://schemas.microsoft.com/office/spreadsheetml/2009/9/main" objectType="Drop" dropLines="6" dropStyle="combo" dx="22" fmlaLink="$A306" fmlaRange="$B$339:$B$344" noThreeD="1" sel="2" val="0"/>
</file>

<file path=xl/ctrlProps/ctrlProp273.xml><?xml version="1.0" encoding="utf-8"?>
<formControlPr xmlns="http://schemas.microsoft.com/office/spreadsheetml/2009/9/main" objectType="CheckBox" fmlaLink="$A307" lockText="1" noThreeD="1"/>
</file>

<file path=xl/ctrlProps/ctrlProp274.xml><?xml version="1.0" encoding="utf-8"?>
<formControlPr xmlns="http://schemas.microsoft.com/office/spreadsheetml/2009/9/main" objectType="CheckBox" fmlaLink="$A308" lockText="1" noThreeD="1"/>
</file>

<file path=xl/ctrlProps/ctrlProp28.xml><?xml version="1.0" encoding="utf-8"?>
<formControlPr xmlns="http://schemas.microsoft.com/office/spreadsheetml/2009/9/main" objectType="CheckBox" fmlaLink="$A$38" lockText="1" noThreeD="1"/>
</file>

<file path=xl/ctrlProps/ctrlProp29.xml><?xml version="1.0" encoding="utf-8"?>
<formControlPr xmlns="http://schemas.microsoft.com/office/spreadsheetml/2009/9/main" objectType="CheckBox" fmlaLink="$A$39" lockText="1" noThreeD="1"/>
</file>

<file path=xl/ctrlProps/ctrlProp3.xml><?xml version="1.0" encoding="utf-8"?>
<formControlPr xmlns="http://schemas.microsoft.com/office/spreadsheetml/2009/9/main" objectType="CheckBox" fmlaLink="$A$5" lockText="1" noThreeD="1"/>
</file>

<file path=xl/ctrlProps/ctrlProp30.xml><?xml version="1.0" encoding="utf-8"?>
<formControlPr xmlns="http://schemas.microsoft.com/office/spreadsheetml/2009/9/main" objectType="Drop" dropLines="6" dropStyle="combo" dx="22" fmlaLink="$A$40" fmlaRange="$B$339:$B$344" noThreeD="1" sel="4" val="0"/>
</file>

<file path=xl/ctrlProps/ctrlProp31.xml><?xml version="1.0" encoding="utf-8"?>
<formControlPr xmlns="http://schemas.microsoft.com/office/spreadsheetml/2009/9/main" objectType="CheckBox" checked="Checked" fmlaLink="$A$41" lockText="1" noThreeD="1"/>
</file>

<file path=xl/ctrlProps/ctrlProp32.xml><?xml version="1.0" encoding="utf-8"?>
<formControlPr xmlns="http://schemas.microsoft.com/office/spreadsheetml/2009/9/main" objectType="CheckBox" checked="Checked" fmlaLink="$A$42" lockText="1" noThreeD="1"/>
</file>

<file path=xl/ctrlProps/ctrlProp33.xml><?xml version="1.0" encoding="utf-8"?>
<formControlPr xmlns="http://schemas.microsoft.com/office/spreadsheetml/2009/9/main" objectType="Drop" dropLines="20" dropStyle="combo" dx="22" fmlaLink="$A$43" fmlaRange="$B$345:$B$371" noThreeD="1" sel="2" val="0"/>
</file>

<file path=xl/ctrlProps/ctrlProp34.xml><?xml version="1.0" encoding="utf-8"?>
<formControlPr xmlns="http://schemas.microsoft.com/office/spreadsheetml/2009/9/main" objectType="Drop" dropLines="20" dropStyle="combo" dx="22" fmlaLink="$A$43" fmlaRange="$B$345:$B$371" noThreeD="1" sel="2" val="0"/>
</file>

<file path=xl/ctrlProps/ctrlProp35.xml><?xml version="1.0" encoding="utf-8"?>
<formControlPr xmlns="http://schemas.microsoft.com/office/spreadsheetml/2009/9/main" objectType="CheckBox" checked="Checked" fmlaLink="$A$45" lockText="1" noThreeD="1"/>
</file>

<file path=xl/ctrlProps/ctrlProp36.xml><?xml version="1.0" encoding="utf-8"?>
<formControlPr xmlns="http://schemas.microsoft.com/office/spreadsheetml/2009/9/main" objectType="CheckBox" checked="Checked" fmlaLink="$A$46" lockText="1" noThreeD="1"/>
</file>

<file path=xl/ctrlProps/ctrlProp37.xml><?xml version="1.0" encoding="utf-8"?>
<formControlPr xmlns="http://schemas.microsoft.com/office/spreadsheetml/2009/9/main" objectType="Drop" dropStyle="combo" dx="22" fmlaLink="$A$48" fmlaRange="$B$311:$B$338" noThreeD="1" sel="7" val="4"/>
</file>

<file path=xl/ctrlProps/ctrlProp38.xml><?xml version="1.0" encoding="utf-8"?>
<formControlPr xmlns="http://schemas.microsoft.com/office/spreadsheetml/2009/9/main" objectType="CheckBox" checked="Checked" fmlaLink="$A$51" lockText="1" noThreeD="1"/>
</file>

<file path=xl/ctrlProps/ctrlProp39.xml><?xml version="1.0" encoding="utf-8"?>
<formControlPr xmlns="http://schemas.microsoft.com/office/spreadsheetml/2009/9/main" objectType="CheckBox" fmlaLink="$A$52" lockText="1" noThreeD="1"/>
</file>

<file path=xl/ctrlProps/ctrlProp4.xml><?xml version="1.0" encoding="utf-8"?>
<formControlPr xmlns="http://schemas.microsoft.com/office/spreadsheetml/2009/9/main" objectType="CheckBox" checked="Checked" fmlaLink="$A$7" lockText="1" noThreeD="1"/>
</file>

<file path=xl/ctrlProps/ctrlProp40.xml><?xml version="1.0" encoding="utf-8"?>
<formControlPr xmlns="http://schemas.microsoft.com/office/spreadsheetml/2009/9/main" objectType="CheckBox" checked="Checked" fmlaLink="$A$53" lockText="1" noThreeD="1"/>
</file>

<file path=xl/ctrlProps/ctrlProp41.xml><?xml version="1.0" encoding="utf-8"?>
<formControlPr xmlns="http://schemas.microsoft.com/office/spreadsheetml/2009/9/main" objectType="CheckBox" checked="Checked" fmlaLink="$A$54" lockText="1" noThreeD="1"/>
</file>

<file path=xl/ctrlProps/ctrlProp42.xml><?xml version="1.0" encoding="utf-8"?>
<formControlPr xmlns="http://schemas.microsoft.com/office/spreadsheetml/2009/9/main" objectType="CheckBox" checked="Checked" fmlaLink="$A$55" lockText="1" noThreeD="1"/>
</file>

<file path=xl/ctrlProps/ctrlProp43.xml><?xml version="1.0" encoding="utf-8"?>
<formControlPr xmlns="http://schemas.microsoft.com/office/spreadsheetml/2009/9/main" objectType="CheckBox" fmlaLink="$A$56" lockText="1" noThreeD="1"/>
</file>

<file path=xl/ctrlProps/ctrlProp44.xml><?xml version="1.0" encoding="utf-8"?>
<formControlPr xmlns="http://schemas.microsoft.com/office/spreadsheetml/2009/9/main" objectType="CheckBox" checked="Checked" fmlaLink="$A$57" lockText="1" noThreeD="1"/>
</file>

<file path=xl/ctrlProps/ctrlProp45.xml><?xml version="1.0" encoding="utf-8"?>
<formControlPr xmlns="http://schemas.microsoft.com/office/spreadsheetml/2009/9/main" objectType="CheckBox" checked="Checked" fmlaLink="$A$58" lockText="1" noThreeD="1"/>
</file>

<file path=xl/ctrlProps/ctrlProp46.xml><?xml version="1.0" encoding="utf-8"?>
<formControlPr xmlns="http://schemas.microsoft.com/office/spreadsheetml/2009/9/main" objectType="Drop" dropLines="6" dropStyle="combo" dx="22" fmlaLink="$A$59" fmlaRange="$B$339:$B$344" noThreeD="1" sel="4" val="0"/>
</file>

<file path=xl/ctrlProps/ctrlProp47.xml><?xml version="1.0" encoding="utf-8"?>
<formControlPr xmlns="http://schemas.microsoft.com/office/spreadsheetml/2009/9/main" objectType="CheckBox" checked="Checked" fmlaLink="$A$60" lockText="1" noThreeD="1"/>
</file>

<file path=xl/ctrlProps/ctrlProp48.xml><?xml version="1.0" encoding="utf-8"?>
<formControlPr xmlns="http://schemas.microsoft.com/office/spreadsheetml/2009/9/main" objectType="CheckBox" checked="Checked" fmlaLink="$A$61" lockText="1" noThreeD="1"/>
</file>

<file path=xl/ctrlProps/ctrlProp49.xml><?xml version="1.0" encoding="utf-8"?>
<formControlPr xmlns="http://schemas.microsoft.com/office/spreadsheetml/2009/9/main" objectType="Drop" dropLines="20" dropStyle="combo" dx="22" fmlaLink="$A$62" fmlaRange="$B$345:$B$371" noThreeD="1" sel="4" val="0"/>
</file>

<file path=xl/ctrlProps/ctrlProp5.xml><?xml version="1.0" encoding="utf-8"?>
<formControlPr xmlns="http://schemas.microsoft.com/office/spreadsheetml/2009/9/main" objectType="CheckBox" checked="Checked" fmlaLink="$A$8" lockText="1" noThreeD="1"/>
</file>

<file path=xl/ctrlProps/ctrlProp50.xml><?xml version="1.0" encoding="utf-8"?>
<formControlPr xmlns="http://schemas.microsoft.com/office/spreadsheetml/2009/9/main" objectType="CheckBox" fmlaLink="$A$64" lockText="1" noThreeD="1"/>
</file>

<file path=xl/ctrlProps/ctrlProp51.xml><?xml version="1.0" encoding="utf-8"?>
<formControlPr xmlns="http://schemas.microsoft.com/office/spreadsheetml/2009/9/main" objectType="CheckBox" checked="Checked" fmlaLink="$A$65" lockText="1" noThreeD="1"/>
</file>

<file path=xl/ctrlProps/ctrlProp52.xml><?xml version="1.0" encoding="utf-8"?>
<formControlPr xmlns="http://schemas.microsoft.com/office/spreadsheetml/2009/9/main" objectType="Drop" dropStyle="combo" dx="22" fmlaLink="$A$67" fmlaRange="$B$311:$B$338" noThreeD="1" sel="5" val="0"/>
</file>

<file path=xl/ctrlProps/ctrlProp53.xml><?xml version="1.0" encoding="utf-8"?>
<formControlPr xmlns="http://schemas.microsoft.com/office/spreadsheetml/2009/9/main" objectType="CheckBox" fmlaLink="$A$70" lockText="1" noThreeD="1"/>
</file>

<file path=xl/ctrlProps/ctrlProp54.xml><?xml version="1.0" encoding="utf-8"?>
<formControlPr xmlns="http://schemas.microsoft.com/office/spreadsheetml/2009/9/main" objectType="CheckBox" fmlaLink="$A$71" lockText="1" noThreeD="1"/>
</file>

<file path=xl/ctrlProps/ctrlProp55.xml><?xml version="1.0" encoding="utf-8"?>
<formControlPr xmlns="http://schemas.microsoft.com/office/spreadsheetml/2009/9/main" objectType="CheckBox" fmlaLink="$A$72" lockText="1" noThreeD="1"/>
</file>

<file path=xl/ctrlProps/ctrlProp56.xml><?xml version="1.0" encoding="utf-8"?>
<formControlPr xmlns="http://schemas.microsoft.com/office/spreadsheetml/2009/9/main" objectType="CheckBox" fmlaLink="$A$73" lockText="1" noThreeD="1"/>
</file>

<file path=xl/ctrlProps/ctrlProp57.xml><?xml version="1.0" encoding="utf-8"?>
<formControlPr xmlns="http://schemas.microsoft.com/office/spreadsheetml/2009/9/main" objectType="CheckBox" fmlaLink="$A$74" lockText="1" noThreeD="1"/>
</file>

<file path=xl/ctrlProps/ctrlProp58.xml><?xml version="1.0" encoding="utf-8"?>
<formControlPr xmlns="http://schemas.microsoft.com/office/spreadsheetml/2009/9/main" objectType="CheckBox" fmlaLink="$A$75" lockText="1" noThreeD="1"/>
</file>

<file path=xl/ctrlProps/ctrlProp59.xml><?xml version="1.0" encoding="utf-8"?>
<formControlPr xmlns="http://schemas.microsoft.com/office/spreadsheetml/2009/9/main" objectType="CheckBox" fmlaLink="$A$76" lockText="1" noThreeD="1"/>
</file>

<file path=xl/ctrlProps/ctrlProp6.xml><?xml version="1.0" encoding="utf-8"?>
<formControlPr xmlns="http://schemas.microsoft.com/office/spreadsheetml/2009/9/main" objectType="Drop" dropStyle="combo" dx="22" fmlaLink="$A$10" fmlaRange="$B$311:$B$338" noThreeD="1" sel="12" val="7"/>
</file>

<file path=xl/ctrlProps/ctrlProp60.xml><?xml version="1.0" encoding="utf-8"?>
<formControlPr xmlns="http://schemas.microsoft.com/office/spreadsheetml/2009/9/main" objectType="CheckBox" fmlaLink="$A$77" lockText="1" noThreeD="1"/>
</file>

<file path=xl/ctrlProps/ctrlProp61.xml><?xml version="1.0" encoding="utf-8"?>
<formControlPr xmlns="http://schemas.microsoft.com/office/spreadsheetml/2009/9/main" objectType="Drop" dropLines="6" dropStyle="combo" dx="22" fmlaLink="$A$78" fmlaRange="$B$339:$B$344" noThreeD="1" sel="2" val="0"/>
</file>

<file path=xl/ctrlProps/ctrlProp62.xml><?xml version="1.0" encoding="utf-8"?>
<formControlPr xmlns="http://schemas.microsoft.com/office/spreadsheetml/2009/9/main" objectType="CheckBox" fmlaLink="$A$79" lockText="1" noThreeD="1"/>
</file>

<file path=xl/ctrlProps/ctrlProp63.xml><?xml version="1.0" encoding="utf-8"?>
<formControlPr xmlns="http://schemas.microsoft.com/office/spreadsheetml/2009/9/main" objectType="CheckBox" fmlaLink="$A$80" lockText="1" noThreeD="1"/>
</file>

<file path=xl/ctrlProps/ctrlProp64.xml><?xml version="1.0" encoding="utf-8"?>
<formControlPr xmlns="http://schemas.microsoft.com/office/spreadsheetml/2009/9/main" objectType="Drop" dropLines="20" dropStyle="combo" dx="22" fmlaLink="$A$81" fmlaRange="$B$345:$B$371" noThreeD="1" sel="1" val="0"/>
</file>

<file path=xl/ctrlProps/ctrlProp65.xml><?xml version="1.0" encoding="utf-8"?>
<formControlPr xmlns="http://schemas.microsoft.com/office/spreadsheetml/2009/9/main" objectType="CheckBox" fmlaLink="$A$83" lockText="1" noThreeD="1"/>
</file>

<file path=xl/ctrlProps/ctrlProp66.xml><?xml version="1.0" encoding="utf-8"?>
<formControlPr xmlns="http://schemas.microsoft.com/office/spreadsheetml/2009/9/main" objectType="CheckBox" checked="Checked" fmlaLink="$A$84" lockText="1" noThreeD="1"/>
</file>

<file path=xl/ctrlProps/ctrlProp67.xml><?xml version="1.0" encoding="utf-8"?>
<formControlPr xmlns="http://schemas.microsoft.com/office/spreadsheetml/2009/9/main" objectType="Drop" dropStyle="combo" dx="22" fmlaLink="$A$86" fmlaRange="$B$311:$B$338" noThreeD="1" sel="5" val="0"/>
</file>

<file path=xl/ctrlProps/ctrlProp68.xml><?xml version="1.0" encoding="utf-8"?>
<formControlPr xmlns="http://schemas.microsoft.com/office/spreadsheetml/2009/9/main" objectType="CheckBox" fmlaLink="$A$89" lockText="1" noThreeD="1"/>
</file>

<file path=xl/ctrlProps/ctrlProp69.xml><?xml version="1.0" encoding="utf-8"?>
<formControlPr xmlns="http://schemas.microsoft.com/office/spreadsheetml/2009/9/main" objectType="CheckBox" fmlaLink="$A$90" lockText="1" noThreeD="1"/>
</file>

<file path=xl/ctrlProps/ctrlProp7.xml><?xml version="1.0" encoding="utf-8"?>
<formControlPr xmlns="http://schemas.microsoft.com/office/spreadsheetml/2009/9/main" objectType="CheckBox" fmlaLink="$A$13" lockText="1" noThreeD="1"/>
</file>

<file path=xl/ctrlProps/ctrlProp70.xml><?xml version="1.0" encoding="utf-8"?>
<formControlPr xmlns="http://schemas.microsoft.com/office/spreadsheetml/2009/9/main" objectType="CheckBox" fmlaLink="$A$91" lockText="1" noThreeD="1"/>
</file>

<file path=xl/ctrlProps/ctrlProp71.xml><?xml version="1.0" encoding="utf-8"?>
<formControlPr xmlns="http://schemas.microsoft.com/office/spreadsheetml/2009/9/main" objectType="CheckBox" fmlaLink="$A$92" lockText="1" noThreeD="1"/>
</file>

<file path=xl/ctrlProps/ctrlProp72.xml><?xml version="1.0" encoding="utf-8"?>
<formControlPr xmlns="http://schemas.microsoft.com/office/spreadsheetml/2009/9/main" objectType="CheckBox" fmlaLink="$A$93" lockText="1" noThreeD="1"/>
</file>

<file path=xl/ctrlProps/ctrlProp73.xml><?xml version="1.0" encoding="utf-8"?>
<formControlPr xmlns="http://schemas.microsoft.com/office/spreadsheetml/2009/9/main" objectType="CheckBox" fmlaLink="$A$94" lockText="1" noThreeD="1"/>
</file>

<file path=xl/ctrlProps/ctrlProp74.xml><?xml version="1.0" encoding="utf-8"?>
<formControlPr xmlns="http://schemas.microsoft.com/office/spreadsheetml/2009/9/main" objectType="CheckBox" fmlaLink="$A$95" lockText="1" noThreeD="1"/>
</file>

<file path=xl/ctrlProps/ctrlProp75.xml><?xml version="1.0" encoding="utf-8"?>
<formControlPr xmlns="http://schemas.microsoft.com/office/spreadsheetml/2009/9/main" objectType="CheckBox" fmlaLink="$A$96" lockText="1" noThreeD="1"/>
</file>

<file path=xl/ctrlProps/ctrlProp76.xml><?xml version="1.0" encoding="utf-8"?>
<formControlPr xmlns="http://schemas.microsoft.com/office/spreadsheetml/2009/9/main" objectType="Drop" dropLines="6" dropStyle="combo" dx="22" fmlaLink="$A$97" fmlaRange="$B$339:$B$344" noThreeD="1" sel="2" val="0"/>
</file>

<file path=xl/ctrlProps/ctrlProp77.xml><?xml version="1.0" encoding="utf-8"?>
<formControlPr xmlns="http://schemas.microsoft.com/office/spreadsheetml/2009/9/main" objectType="CheckBox" fmlaLink="$A$98" lockText="1" noThreeD="1"/>
</file>

<file path=xl/ctrlProps/ctrlProp78.xml><?xml version="1.0" encoding="utf-8"?>
<formControlPr xmlns="http://schemas.microsoft.com/office/spreadsheetml/2009/9/main" objectType="CheckBox" fmlaLink="$A$99" lockText="1" noThreeD="1"/>
</file>

<file path=xl/ctrlProps/ctrlProp79.xml><?xml version="1.0" encoding="utf-8"?>
<formControlPr xmlns="http://schemas.microsoft.com/office/spreadsheetml/2009/9/main" objectType="Drop" dropLines="20" dropStyle="combo" dx="22" fmlaLink="$A$100" fmlaRange="$B$345:$B$371" noThreeD="1" sel="1" val="0"/>
</file>

<file path=xl/ctrlProps/ctrlProp8.xml><?xml version="1.0" encoding="utf-8"?>
<formControlPr xmlns="http://schemas.microsoft.com/office/spreadsheetml/2009/9/main" objectType="CheckBox" fmlaLink="$A$14" lockText="1" noThreeD="1"/>
</file>

<file path=xl/ctrlProps/ctrlProp80.xml><?xml version="1.0" encoding="utf-8"?>
<formControlPr xmlns="http://schemas.microsoft.com/office/spreadsheetml/2009/9/main" objectType="CheckBox" fmlaLink="$A$102" lockText="1" noThreeD="1"/>
</file>

<file path=xl/ctrlProps/ctrlProp81.xml><?xml version="1.0" encoding="utf-8"?>
<formControlPr xmlns="http://schemas.microsoft.com/office/spreadsheetml/2009/9/main" objectType="CheckBox" checked="Checked" fmlaLink="$A$103" lockText="1" noThreeD="1"/>
</file>

<file path=xl/ctrlProps/ctrlProp82.xml><?xml version="1.0" encoding="utf-8"?>
<formControlPr xmlns="http://schemas.microsoft.com/office/spreadsheetml/2009/9/main" objectType="Drop" dropStyle="combo" dx="22" fmlaLink="$A$105" fmlaRange="$B$311:$B$338" noThreeD="1" sel="5" val="4"/>
</file>

<file path=xl/ctrlProps/ctrlProp83.xml><?xml version="1.0" encoding="utf-8"?>
<formControlPr xmlns="http://schemas.microsoft.com/office/spreadsheetml/2009/9/main" objectType="CheckBox" fmlaLink="$A$108" lockText="1" noThreeD="1"/>
</file>

<file path=xl/ctrlProps/ctrlProp84.xml><?xml version="1.0" encoding="utf-8"?>
<formControlPr xmlns="http://schemas.microsoft.com/office/spreadsheetml/2009/9/main" objectType="CheckBox" fmlaLink="$A$109" lockText="1" noThreeD="1"/>
</file>

<file path=xl/ctrlProps/ctrlProp85.xml><?xml version="1.0" encoding="utf-8"?>
<formControlPr xmlns="http://schemas.microsoft.com/office/spreadsheetml/2009/9/main" objectType="CheckBox" fmlaLink="$A$110" lockText="1" noThreeD="1"/>
</file>

<file path=xl/ctrlProps/ctrlProp86.xml><?xml version="1.0" encoding="utf-8"?>
<formControlPr xmlns="http://schemas.microsoft.com/office/spreadsheetml/2009/9/main" objectType="CheckBox" fmlaLink="$A$111" lockText="1" noThreeD="1"/>
</file>

<file path=xl/ctrlProps/ctrlProp87.xml><?xml version="1.0" encoding="utf-8"?>
<formControlPr xmlns="http://schemas.microsoft.com/office/spreadsheetml/2009/9/main" objectType="CheckBox" fmlaLink="$A$112" lockText="1" noThreeD="1"/>
</file>

<file path=xl/ctrlProps/ctrlProp88.xml><?xml version="1.0" encoding="utf-8"?>
<formControlPr xmlns="http://schemas.microsoft.com/office/spreadsheetml/2009/9/main" objectType="CheckBox" fmlaLink="$A$113" lockText="1" noThreeD="1"/>
</file>

<file path=xl/ctrlProps/ctrlProp89.xml><?xml version="1.0" encoding="utf-8"?>
<formControlPr xmlns="http://schemas.microsoft.com/office/spreadsheetml/2009/9/main" objectType="CheckBox" fmlaLink="$A$114" lockText="1" noThreeD="1"/>
</file>

<file path=xl/ctrlProps/ctrlProp9.xml><?xml version="1.0" encoding="utf-8"?>
<formControlPr xmlns="http://schemas.microsoft.com/office/spreadsheetml/2009/9/main" objectType="CheckBox" fmlaLink="$A$15" lockText="1" noThreeD="1"/>
</file>

<file path=xl/ctrlProps/ctrlProp90.xml><?xml version="1.0" encoding="utf-8"?>
<formControlPr xmlns="http://schemas.microsoft.com/office/spreadsheetml/2009/9/main" objectType="CheckBox" fmlaLink="$A$115" lockText="1" noThreeD="1"/>
</file>

<file path=xl/ctrlProps/ctrlProp91.xml><?xml version="1.0" encoding="utf-8"?>
<formControlPr xmlns="http://schemas.microsoft.com/office/spreadsheetml/2009/9/main" objectType="Drop" dropLines="6" dropStyle="combo" dx="22" fmlaLink="$A$116" fmlaRange="$B$339:$B$344" noThreeD="1" sel="2" val="0"/>
</file>

<file path=xl/ctrlProps/ctrlProp92.xml><?xml version="1.0" encoding="utf-8"?>
<formControlPr xmlns="http://schemas.microsoft.com/office/spreadsheetml/2009/9/main" objectType="CheckBox" fmlaLink="$A$117" lockText="1" noThreeD="1"/>
</file>

<file path=xl/ctrlProps/ctrlProp93.xml><?xml version="1.0" encoding="utf-8"?>
<formControlPr xmlns="http://schemas.microsoft.com/office/spreadsheetml/2009/9/main" objectType="CheckBox" fmlaLink="$A$118" lockText="1" noThreeD="1"/>
</file>

<file path=xl/ctrlProps/ctrlProp94.xml><?xml version="1.0" encoding="utf-8"?>
<formControlPr xmlns="http://schemas.microsoft.com/office/spreadsheetml/2009/9/main" objectType="Drop" dropLines="20" dropStyle="combo" dx="22" fmlaLink="$A$119" fmlaRange="$B$345:$B$371" noThreeD="1" sel="1" val="0"/>
</file>

<file path=xl/ctrlProps/ctrlProp95.xml><?xml version="1.0" encoding="utf-8"?>
<formControlPr xmlns="http://schemas.microsoft.com/office/spreadsheetml/2009/9/main" objectType="CheckBox" fmlaLink="$A$121" lockText="1" noThreeD="1"/>
</file>

<file path=xl/ctrlProps/ctrlProp96.xml><?xml version="1.0" encoding="utf-8"?>
<formControlPr xmlns="http://schemas.microsoft.com/office/spreadsheetml/2009/9/main" objectType="CheckBox" checked="Checked" fmlaLink="$A$122" lockText="1" noThreeD="1"/>
</file>

<file path=xl/ctrlProps/ctrlProp97.xml><?xml version="1.0" encoding="utf-8"?>
<formControlPr xmlns="http://schemas.microsoft.com/office/spreadsheetml/2009/9/main" objectType="Drop" dropStyle="combo" dx="22" fmlaLink="$A$124" fmlaRange="$B$311:$B$338" noThreeD="1" sel="5" val="0"/>
</file>

<file path=xl/ctrlProps/ctrlProp98.xml><?xml version="1.0" encoding="utf-8"?>
<formControlPr xmlns="http://schemas.microsoft.com/office/spreadsheetml/2009/9/main" objectType="CheckBox" fmlaLink="$A$127" lockText="1" noThreeD="1"/>
</file>

<file path=xl/ctrlProps/ctrlProp99.xml><?xml version="1.0" encoding="utf-8"?>
<formControlPr xmlns="http://schemas.microsoft.com/office/spreadsheetml/2009/9/main" objectType="CheckBox" fmlaLink="$A$128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2</xdr:row>
          <xdr:rowOff>9525</xdr:rowOff>
        </xdr:from>
        <xdr:to>
          <xdr:col>2</xdr:col>
          <xdr:colOff>1771650</xdr:colOff>
          <xdr:row>3</xdr:row>
          <xdr:rowOff>0</xdr:rowOff>
        </xdr:to>
        <xdr:sp macro="" textlink="">
          <xdr:nvSpPr>
            <xdr:cNvPr id="2049" name="Check Box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0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Enable MPU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3</xdr:row>
          <xdr:rowOff>9525</xdr:rowOff>
        </xdr:from>
        <xdr:to>
          <xdr:col>2</xdr:col>
          <xdr:colOff>1952625</xdr:colOff>
          <xdr:row>4</xdr:row>
          <xdr:rowOff>0</xdr:rowOff>
        </xdr:to>
        <xdr:sp macro="" textlink="">
          <xdr:nvSpPr>
            <xdr:cNvPr id="2050" name="Check Box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0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4</xdr:row>
          <xdr:rowOff>9525</xdr:rowOff>
        </xdr:from>
        <xdr:to>
          <xdr:col>2</xdr:col>
          <xdr:colOff>1943100</xdr:colOff>
          <xdr:row>4</xdr:row>
          <xdr:rowOff>190500</xdr:rowOff>
        </xdr:to>
        <xdr:sp macro="" textlink="">
          <xdr:nvSpPr>
            <xdr:cNvPr id="2051" name="Check Box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0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6</xdr:row>
          <xdr:rowOff>9525</xdr:rowOff>
        </xdr:from>
        <xdr:to>
          <xdr:col>2</xdr:col>
          <xdr:colOff>1771650</xdr:colOff>
          <xdr:row>7</xdr:row>
          <xdr:rowOff>0</xdr:rowOff>
        </xdr:to>
        <xdr:sp macro="" textlink="">
          <xdr:nvSpPr>
            <xdr:cNvPr id="2052" name="Check Box 4" descr="Configure Region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0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de-DE" sz="1100" b="0" i="0" u="none" strike="noStrike" baseline="0">
                  <a:solidFill>
                    <a:srgbClr val="000000"/>
                  </a:solidFill>
                  <a:latin typeface="Aptos Narrow"/>
                </a:rPr>
                <a:t>Configure Region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7</xdr:row>
          <xdr:rowOff>9525</xdr:rowOff>
        </xdr:from>
        <xdr:to>
          <xdr:col>2</xdr:col>
          <xdr:colOff>1571625</xdr:colOff>
          <xdr:row>8</xdr:row>
          <xdr:rowOff>0</xdr:rowOff>
        </xdr:to>
        <xdr:sp macro="" textlink="">
          <xdr:nvSpPr>
            <xdr:cNvPr id="2053" name="Check Box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0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9</xdr:row>
          <xdr:rowOff>0</xdr:rowOff>
        </xdr:from>
        <xdr:to>
          <xdr:col>2</xdr:col>
          <xdr:colOff>762000</xdr:colOff>
          <xdr:row>10</xdr:row>
          <xdr:rowOff>9525</xdr:rowOff>
        </xdr:to>
        <xdr:sp macro="" textlink="">
          <xdr:nvSpPr>
            <xdr:cNvPr id="2056" name="Drop Down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0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1085850</xdr:colOff>
          <xdr:row>10</xdr:row>
          <xdr:rowOff>28575</xdr:rowOff>
        </xdr:from>
        <xdr:to>
          <xdr:col>2</xdr:col>
          <xdr:colOff>1266825</xdr:colOff>
          <xdr:row>11</xdr:row>
          <xdr:rowOff>19050</xdr:rowOff>
        </xdr:to>
        <xdr:sp macro="" textlink="">
          <xdr:nvSpPr>
            <xdr:cNvPr id="2058" name="Check Box 10" hidden="1">
              <a:extLst>
                <a:ext uri="{63B3BB69-23CF-44E3-9099-C40C66FF867C}">
                  <a14:compatExt spid="_x0000_s2058"/>
                </a:ext>
                <a:ext uri="{FF2B5EF4-FFF2-40B4-BE49-F238E27FC236}">
                  <a16:creationId xmlns:a16="http://schemas.microsoft.com/office/drawing/2014/main" id="{00000000-0008-0000-0000-00000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933450</xdr:colOff>
          <xdr:row>10</xdr:row>
          <xdr:rowOff>28575</xdr:rowOff>
        </xdr:from>
        <xdr:to>
          <xdr:col>2</xdr:col>
          <xdr:colOff>1114425</xdr:colOff>
          <xdr:row>11</xdr:row>
          <xdr:rowOff>19050</xdr:rowOff>
        </xdr:to>
        <xdr:sp macro="" textlink="">
          <xdr:nvSpPr>
            <xdr:cNvPr id="2060" name="Check Box 12" hidden="1">
              <a:extLst>
                <a:ext uri="{63B3BB69-23CF-44E3-9099-C40C66FF867C}">
                  <a14:compatExt spid="_x0000_s2060"/>
                </a:ext>
                <a:ext uri="{FF2B5EF4-FFF2-40B4-BE49-F238E27FC236}">
                  <a16:creationId xmlns:a16="http://schemas.microsoft.com/office/drawing/2014/main" id="{00000000-0008-0000-0000-00000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781050</xdr:colOff>
          <xdr:row>10</xdr:row>
          <xdr:rowOff>28575</xdr:rowOff>
        </xdr:from>
        <xdr:to>
          <xdr:col>2</xdr:col>
          <xdr:colOff>962025</xdr:colOff>
          <xdr:row>11</xdr:row>
          <xdr:rowOff>19050</xdr:rowOff>
        </xdr:to>
        <xdr:sp macro="" textlink="">
          <xdr:nvSpPr>
            <xdr:cNvPr id="2061" name="Check Box 13" hidden="1">
              <a:extLst>
                <a:ext uri="{63B3BB69-23CF-44E3-9099-C40C66FF867C}">
                  <a14:compatExt spid="_x0000_s2061"/>
                </a:ext>
                <a:ext uri="{FF2B5EF4-FFF2-40B4-BE49-F238E27FC236}">
                  <a16:creationId xmlns:a16="http://schemas.microsoft.com/office/drawing/2014/main" id="{00000000-0008-0000-0000-00000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628650</xdr:colOff>
          <xdr:row>10</xdr:row>
          <xdr:rowOff>28575</xdr:rowOff>
        </xdr:from>
        <xdr:to>
          <xdr:col>2</xdr:col>
          <xdr:colOff>809625</xdr:colOff>
          <xdr:row>11</xdr:row>
          <xdr:rowOff>19050</xdr:rowOff>
        </xdr:to>
        <xdr:sp macro="" textlink="">
          <xdr:nvSpPr>
            <xdr:cNvPr id="2062" name="Check Box 14" hidden="1">
              <a:extLst>
                <a:ext uri="{63B3BB69-23CF-44E3-9099-C40C66FF867C}">
                  <a14:compatExt spid="_x0000_s2062"/>
                </a:ext>
                <a:ext uri="{FF2B5EF4-FFF2-40B4-BE49-F238E27FC236}">
                  <a16:creationId xmlns:a16="http://schemas.microsoft.com/office/drawing/2014/main" id="{00000000-0008-0000-0000-00000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476250</xdr:colOff>
          <xdr:row>10</xdr:row>
          <xdr:rowOff>28575</xdr:rowOff>
        </xdr:from>
        <xdr:to>
          <xdr:col>2</xdr:col>
          <xdr:colOff>657225</xdr:colOff>
          <xdr:row>11</xdr:row>
          <xdr:rowOff>19050</xdr:rowOff>
        </xdr:to>
        <xdr:sp macro="" textlink="">
          <xdr:nvSpPr>
            <xdr:cNvPr id="2063" name="Check Box 15" hidden="1">
              <a:extLst>
                <a:ext uri="{63B3BB69-23CF-44E3-9099-C40C66FF867C}">
                  <a14:compatExt spid="_x0000_s2063"/>
                </a:ext>
                <a:ext uri="{FF2B5EF4-FFF2-40B4-BE49-F238E27FC236}">
                  <a16:creationId xmlns:a16="http://schemas.microsoft.com/office/drawing/2014/main" id="{00000000-0008-0000-0000-00000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323850</xdr:colOff>
          <xdr:row>10</xdr:row>
          <xdr:rowOff>28575</xdr:rowOff>
        </xdr:from>
        <xdr:to>
          <xdr:col>2</xdr:col>
          <xdr:colOff>504825</xdr:colOff>
          <xdr:row>11</xdr:row>
          <xdr:rowOff>19050</xdr:rowOff>
        </xdr:to>
        <xdr:sp macro="" textlink="">
          <xdr:nvSpPr>
            <xdr:cNvPr id="2064" name="Check Box 16" hidden="1">
              <a:extLst>
                <a:ext uri="{63B3BB69-23CF-44E3-9099-C40C66FF867C}">
                  <a14:compatExt spid="_x0000_s2064"/>
                </a:ext>
                <a:ext uri="{FF2B5EF4-FFF2-40B4-BE49-F238E27FC236}">
                  <a16:creationId xmlns:a16="http://schemas.microsoft.com/office/drawing/2014/main" id="{00000000-0008-0000-0000-00001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10</xdr:row>
          <xdr:rowOff>28575</xdr:rowOff>
        </xdr:from>
        <xdr:to>
          <xdr:col>2</xdr:col>
          <xdr:colOff>352425</xdr:colOff>
          <xdr:row>11</xdr:row>
          <xdr:rowOff>19050</xdr:rowOff>
        </xdr:to>
        <xdr:sp macro="" textlink="">
          <xdr:nvSpPr>
            <xdr:cNvPr id="2065" name="Check Box 17" hidden="1">
              <a:extLst>
                <a:ext uri="{63B3BB69-23CF-44E3-9099-C40C66FF867C}">
                  <a14:compatExt spid="_x0000_s2065"/>
                </a:ext>
                <a:ext uri="{FF2B5EF4-FFF2-40B4-BE49-F238E27FC236}">
                  <a16:creationId xmlns:a16="http://schemas.microsoft.com/office/drawing/2014/main" id="{00000000-0008-0000-0000-00001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10</xdr:row>
          <xdr:rowOff>28575</xdr:rowOff>
        </xdr:from>
        <xdr:to>
          <xdr:col>2</xdr:col>
          <xdr:colOff>200025</xdr:colOff>
          <xdr:row>11</xdr:row>
          <xdr:rowOff>19050</xdr:rowOff>
        </xdr:to>
        <xdr:sp macro="" textlink="">
          <xdr:nvSpPr>
            <xdr:cNvPr id="2066" name="Check Box 18" hidden="1">
              <a:extLst>
                <a:ext uri="{63B3BB69-23CF-44E3-9099-C40C66FF867C}">
                  <a14:compatExt spid="_x0000_s2066"/>
                </a:ext>
                <a:ext uri="{FF2B5EF4-FFF2-40B4-BE49-F238E27FC236}">
                  <a16:creationId xmlns:a16="http://schemas.microsoft.com/office/drawing/2014/main" id="{00000000-0008-0000-0000-00001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20</xdr:row>
          <xdr:rowOff>0</xdr:rowOff>
        </xdr:from>
        <xdr:to>
          <xdr:col>2</xdr:col>
          <xdr:colOff>762000</xdr:colOff>
          <xdr:row>21</xdr:row>
          <xdr:rowOff>9525</xdr:rowOff>
        </xdr:to>
        <xdr:sp macro="" textlink="">
          <xdr:nvSpPr>
            <xdr:cNvPr id="2067" name="Drop Down 19" hidden="1">
              <a:extLst>
                <a:ext uri="{63B3BB69-23CF-44E3-9099-C40C66FF867C}">
                  <a14:compatExt spid="_x0000_s2067"/>
                </a:ext>
                <a:ext uri="{FF2B5EF4-FFF2-40B4-BE49-F238E27FC236}">
                  <a16:creationId xmlns:a16="http://schemas.microsoft.com/office/drawing/2014/main" id="{00000000-0008-0000-0000-00001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21</xdr:row>
          <xdr:rowOff>9525</xdr:rowOff>
        </xdr:from>
        <xdr:to>
          <xdr:col>2</xdr:col>
          <xdr:colOff>1571625</xdr:colOff>
          <xdr:row>22</xdr:row>
          <xdr:rowOff>0</xdr:rowOff>
        </xdr:to>
        <xdr:sp macro="" textlink="">
          <xdr:nvSpPr>
            <xdr:cNvPr id="2068" name="Check Box 20" hidden="1">
              <a:extLst>
                <a:ext uri="{63B3BB69-23CF-44E3-9099-C40C66FF867C}">
                  <a14:compatExt spid="_x0000_s2068"/>
                </a:ext>
                <a:ext uri="{FF2B5EF4-FFF2-40B4-BE49-F238E27FC236}">
                  <a16:creationId xmlns:a16="http://schemas.microsoft.com/office/drawing/2014/main" id="{00000000-0008-0000-0000-00001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XN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22</xdr:row>
          <xdr:rowOff>9525</xdr:rowOff>
        </xdr:from>
        <xdr:to>
          <xdr:col>2</xdr:col>
          <xdr:colOff>1571625</xdr:colOff>
          <xdr:row>23</xdr:row>
          <xdr:rowOff>0</xdr:rowOff>
        </xdr:to>
        <xdr:sp macro="" textlink="">
          <xdr:nvSpPr>
            <xdr:cNvPr id="2069" name="Check Box 21" hidden="1">
              <a:extLst>
                <a:ext uri="{63B3BB69-23CF-44E3-9099-C40C66FF867C}">
                  <a14:compatExt spid="_x0000_s2069"/>
                </a:ext>
                <a:ext uri="{FF2B5EF4-FFF2-40B4-BE49-F238E27FC236}">
                  <a16:creationId xmlns:a16="http://schemas.microsoft.com/office/drawing/2014/main" id="{00000000-0008-0000-0000-00001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Shareable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2152650</xdr:colOff>
          <xdr:row>23</xdr:row>
          <xdr:rowOff>9525</xdr:rowOff>
        </xdr:from>
        <xdr:to>
          <xdr:col>2</xdr:col>
          <xdr:colOff>2266950</xdr:colOff>
          <xdr:row>23</xdr:row>
          <xdr:rowOff>180975</xdr:rowOff>
        </xdr:to>
        <xdr:sp macro="" textlink="">
          <xdr:nvSpPr>
            <xdr:cNvPr id="2070" name="Drop Down 22" hidden="1">
              <a:extLst>
                <a:ext uri="{63B3BB69-23CF-44E3-9099-C40C66FF867C}">
                  <a14:compatExt spid="_x0000_s2070"/>
                </a:ext>
                <a:ext uri="{FF2B5EF4-FFF2-40B4-BE49-F238E27FC236}">
                  <a16:creationId xmlns:a16="http://schemas.microsoft.com/office/drawing/2014/main" id="{00000000-0008-0000-0000-00001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25</xdr:row>
          <xdr:rowOff>9525</xdr:rowOff>
        </xdr:from>
        <xdr:to>
          <xdr:col>2</xdr:col>
          <xdr:colOff>1771650</xdr:colOff>
          <xdr:row>26</xdr:row>
          <xdr:rowOff>0</xdr:rowOff>
        </xdr:to>
        <xdr:sp macro="" textlink="">
          <xdr:nvSpPr>
            <xdr:cNvPr id="2071" name="Check Box 23" hidden="1">
              <a:extLst>
                <a:ext uri="{63B3BB69-23CF-44E3-9099-C40C66FF867C}">
                  <a14:compatExt spid="_x0000_s2071"/>
                </a:ext>
                <a:ext uri="{FF2B5EF4-FFF2-40B4-BE49-F238E27FC236}">
                  <a16:creationId xmlns:a16="http://schemas.microsoft.com/office/drawing/2014/main" id="{00000000-0008-0000-0000-00001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de-DE" sz="1100" b="0" i="0" u="none" strike="noStrike" baseline="0">
                  <a:solidFill>
                    <a:srgbClr val="000000"/>
                  </a:solidFill>
                  <a:latin typeface="Aptos Narrow"/>
                </a:rPr>
                <a:t>Configure Region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26</xdr:row>
          <xdr:rowOff>9525</xdr:rowOff>
        </xdr:from>
        <xdr:to>
          <xdr:col>2</xdr:col>
          <xdr:colOff>1571625</xdr:colOff>
          <xdr:row>27</xdr:row>
          <xdr:rowOff>0</xdr:rowOff>
        </xdr:to>
        <xdr:sp macro="" textlink="">
          <xdr:nvSpPr>
            <xdr:cNvPr id="2072" name="Check Box 24" hidden="1">
              <a:extLst>
                <a:ext uri="{63B3BB69-23CF-44E3-9099-C40C66FF867C}">
                  <a14:compatExt spid="_x0000_s2072"/>
                </a:ext>
                <a:ext uri="{FF2B5EF4-FFF2-40B4-BE49-F238E27FC236}">
                  <a16:creationId xmlns:a16="http://schemas.microsoft.com/office/drawing/2014/main" id="{00000000-0008-0000-0000-00001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28</xdr:row>
          <xdr:rowOff>0</xdr:rowOff>
        </xdr:from>
        <xdr:to>
          <xdr:col>2</xdr:col>
          <xdr:colOff>762000</xdr:colOff>
          <xdr:row>29</xdr:row>
          <xdr:rowOff>9525</xdr:rowOff>
        </xdr:to>
        <xdr:sp macro="" textlink="">
          <xdr:nvSpPr>
            <xdr:cNvPr id="2073" name="Drop Down 25" hidden="1">
              <a:extLst>
                <a:ext uri="{63B3BB69-23CF-44E3-9099-C40C66FF867C}">
                  <a14:compatExt spid="_x0000_s2073"/>
                </a:ext>
                <a:ext uri="{FF2B5EF4-FFF2-40B4-BE49-F238E27FC236}">
                  <a16:creationId xmlns:a16="http://schemas.microsoft.com/office/drawing/2014/main" id="{00000000-0008-0000-0000-00001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1057275</xdr:colOff>
          <xdr:row>29</xdr:row>
          <xdr:rowOff>28575</xdr:rowOff>
        </xdr:from>
        <xdr:to>
          <xdr:col>2</xdr:col>
          <xdr:colOff>1238250</xdr:colOff>
          <xdr:row>30</xdr:row>
          <xdr:rowOff>19050</xdr:rowOff>
        </xdr:to>
        <xdr:sp macro="" textlink="">
          <xdr:nvSpPr>
            <xdr:cNvPr id="2074" name="Check Box 26" hidden="1">
              <a:extLst>
                <a:ext uri="{63B3BB69-23CF-44E3-9099-C40C66FF867C}">
                  <a14:compatExt spid="_x0000_s2074"/>
                </a:ext>
                <a:ext uri="{FF2B5EF4-FFF2-40B4-BE49-F238E27FC236}">
                  <a16:creationId xmlns:a16="http://schemas.microsoft.com/office/drawing/2014/main" id="{00000000-0008-0000-0000-00001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904875</xdr:colOff>
          <xdr:row>29</xdr:row>
          <xdr:rowOff>28575</xdr:rowOff>
        </xdr:from>
        <xdr:to>
          <xdr:col>2</xdr:col>
          <xdr:colOff>1085850</xdr:colOff>
          <xdr:row>30</xdr:row>
          <xdr:rowOff>19050</xdr:rowOff>
        </xdr:to>
        <xdr:sp macro="" textlink="">
          <xdr:nvSpPr>
            <xdr:cNvPr id="2075" name="Check Box 27" hidden="1">
              <a:extLst>
                <a:ext uri="{63B3BB69-23CF-44E3-9099-C40C66FF867C}">
                  <a14:compatExt spid="_x0000_s2075"/>
                </a:ext>
                <a:ext uri="{FF2B5EF4-FFF2-40B4-BE49-F238E27FC236}">
                  <a16:creationId xmlns:a16="http://schemas.microsoft.com/office/drawing/2014/main" id="{00000000-0008-0000-0000-00001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762000</xdr:colOff>
          <xdr:row>29</xdr:row>
          <xdr:rowOff>28575</xdr:rowOff>
        </xdr:from>
        <xdr:to>
          <xdr:col>2</xdr:col>
          <xdr:colOff>942975</xdr:colOff>
          <xdr:row>30</xdr:row>
          <xdr:rowOff>19050</xdr:rowOff>
        </xdr:to>
        <xdr:sp macro="" textlink="">
          <xdr:nvSpPr>
            <xdr:cNvPr id="2076" name="Check Box 28" hidden="1">
              <a:extLst>
                <a:ext uri="{63B3BB69-23CF-44E3-9099-C40C66FF867C}">
                  <a14:compatExt spid="_x0000_s2076"/>
                </a:ext>
                <a:ext uri="{FF2B5EF4-FFF2-40B4-BE49-F238E27FC236}">
                  <a16:creationId xmlns:a16="http://schemas.microsoft.com/office/drawing/2014/main" id="{00000000-0008-0000-0000-00001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609600</xdr:colOff>
          <xdr:row>29</xdr:row>
          <xdr:rowOff>28575</xdr:rowOff>
        </xdr:from>
        <xdr:to>
          <xdr:col>2</xdr:col>
          <xdr:colOff>790575</xdr:colOff>
          <xdr:row>30</xdr:row>
          <xdr:rowOff>19050</xdr:rowOff>
        </xdr:to>
        <xdr:sp macro="" textlink="">
          <xdr:nvSpPr>
            <xdr:cNvPr id="2077" name="Check Box 29" hidden="1">
              <a:extLst>
                <a:ext uri="{63B3BB69-23CF-44E3-9099-C40C66FF867C}">
                  <a14:compatExt spid="_x0000_s2077"/>
                </a:ext>
                <a:ext uri="{FF2B5EF4-FFF2-40B4-BE49-F238E27FC236}">
                  <a16:creationId xmlns:a16="http://schemas.microsoft.com/office/drawing/2014/main" id="{00000000-0008-0000-0000-00001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457200</xdr:colOff>
          <xdr:row>29</xdr:row>
          <xdr:rowOff>28575</xdr:rowOff>
        </xdr:from>
        <xdr:to>
          <xdr:col>2</xdr:col>
          <xdr:colOff>638175</xdr:colOff>
          <xdr:row>30</xdr:row>
          <xdr:rowOff>19050</xdr:rowOff>
        </xdr:to>
        <xdr:sp macro="" textlink="">
          <xdr:nvSpPr>
            <xdr:cNvPr id="2078" name="Check Box 30" hidden="1">
              <a:extLst>
                <a:ext uri="{63B3BB69-23CF-44E3-9099-C40C66FF867C}">
                  <a14:compatExt spid="_x0000_s2078"/>
                </a:ext>
                <a:ext uri="{FF2B5EF4-FFF2-40B4-BE49-F238E27FC236}">
                  <a16:creationId xmlns:a16="http://schemas.microsoft.com/office/drawing/2014/main" id="{00000000-0008-0000-0000-00001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304800</xdr:colOff>
          <xdr:row>29</xdr:row>
          <xdr:rowOff>28575</xdr:rowOff>
        </xdr:from>
        <xdr:to>
          <xdr:col>2</xdr:col>
          <xdr:colOff>485775</xdr:colOff>
          <xdr:row>30</xdr:row>
          <xdr:rowOff>19050</xdr:rowOff>
        </xdr:to>
        <xdr:sp macro="" textlink="">
          <xdr:nvSpPr>
            <xdr:cNvPr id="2079" name="Check Box 31" hidden="1">
              <a:extLst>
                <a:ext uri="{63B3BB69-23CF-44E3-9099-C40C66FF867C}">
                  <a14:compatExt spid="_x0000_s2079"/>
                </a:ext>
                <a:ext uri="{FF2B5EF4-FFF2-40B4-BE49-F238E27FC236}">
                  <a16:creationId xmlns:a16="http://schemas.microsoft.com/office/drawing/2014/main" id="{00000000-0008-0000-0000-00001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161925</xdr:colOff>
          <xdr:row>29</xdr:row>
          <xdr:rowOff>28575</xdr:rowOff>
        </xdr:from>
        <xdr:to>
          <xdr:col>2</xdr:col>
          <xdr:colOff>342900</xdr:colOff>
          <xdr:row>30</xdr:row>
          <xdr:rowOff>19050</xdr:rowOff>
        </xdr:to>
        <xdr:sp macro="" textlink="">
          <xdr:nvSpPr>
            <xdr:cNvPr id="2080" name="Check Box 32" hidden="1">
              <a:extLst>
                <a:ext uri="{63B3BB69-23CF-44E3-9099-C40C66FF867C}">
                  <a14:compatExt spid="_x0000_s2080"/>
                </a:ext>
                <a:ext uri="{FF2B5EF4-FFF2-40B4-BE49-F238E27FC236}">
                  <a16:creationId xmlns:a16="http://schemas.microsoft.com/office/drawing/2014/main" id="{00000000-0008-0000-0000-00002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29</xdr:row>
          <xdr:rowOff>28575</xdr:rowOff>
        </xdr:from>
        <xdr:to>
          <xdr:col>2</xdr:col>
          <xdr:colOff>190500</xdr:colOff>
          <xdr:row>30</xdr:row>
          <xdr:rowOff>19050</xdr:rowOff>
        </xdr:to>
        <xdr:sp macro="" textlink="">
          <xdr:nvSpPr>
            <xdr:cNvPr id="2081" name="Check Box 33" hidden="1">
              <a:extLst>
                <a:ext uri="{63B3BB69-23CF-44E3-9099-C40C66FF867C}">
                  <a14:compatExt spid="_x0000_s2081"/>
                </a:ext>
                <a:ext uri="{FF2B5EF4-FFF2-40B4-BE49-F238E27FC236}">
                  <a16:creationId xmlns:a16="http://schemas.microsoft.com/office/drawing/2014/main" id="{00000000-0008-0000-0000-00002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39</xdr:row>
          <xdr:rowOff>0</xdr:rowOff>
        </xdr:from>
        <xdr:to>
          <xdr:col>2</xdr:col>
          <xdr:colOff>762000</xdr:colOff>
          <xdr:row>40</xdr:row>
          <xdr:rowOff>9525</xdr:rowOff>
        </xdr:to>
        <xdr:sp macro="" textlink="">
          <xdr:nvSpPr>
            <xdr:cNvPr id="2082" name="Drop Down 34" hidden="1">
              <a:extLst>
                <a:ext uri="{63B3BB69-23CF-44E3-9099-C40C66FF867C}">
                  <a14:compatExt spid="_x0000_s2082"/>
                </a:ext>
                <a:ext uri="{FF2B5EF4-FFF2-40B4-BE49-F238E27FC236}">
                  <a16:creationId xmlns:a16="http://schemas.microsoft.com/office/drawing/2014/main" id="{00000000-0008-0000-0000-00002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40</xdr:row>
          <xdr:rowOff>9525</xdr:rowOff>
        </xdr:from>
        <xdr:to>
          <xdr:col>2</xdr:col>
          <xdr:colOff>1571625</xdr:colOff>
          <xdr:row>41</xdr:row>
          <xdr:rowOff>0</xdr:rowOff>
        </xdr:to>
        <xdr:sp macro="" textlink="">
          <xdr:nvSpPr>
            <xdr:cNvPr id="2083" name="Check Box 35" hidden="1">
              <a:extLst>
                <a:ext uri="{63B3BB69-23CF-44E3-9099-C40C66FF867C}">
                  <a14:compatExt spid="_x0000_s2083"/>
                </a:ext>
                <a:ext uri="{FF2B5EF4-FFF2-40B4-BE49-F238E27FC236}">
                  <a16:creationId xmlns:a16="http://schemas.microsoft.com/office/drawing/2014/main" id="{00000000-0008-0000-0000-00002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XN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41</xdr:row>
          <xdr:rowOff>9525</xdr:rowOff>
        </xdr:from>
        <xdr:to>
          <xdr:col>2</xdr:col>
          <xdr:colOff>1571625</xdr:colOff>
          <xdr:row>42</xdr:row>
          <xdr:rowOff>0</xdr:rowOff>
        </xdr:to>
        <xdr:sp macro="" textlink="">
          <xdr:nvSpPr>
            <xdr:cNvPr id="2084" name="Check Box 36" hidden="1">
              <a:extLst>
                <a:ext uri="{63B3BB69-23CF-44E3-9099-C40C66FF867C}">
                  <a14:compatExt spid="_x0000_s2084"/>
                </a:ext>
                <a:ext uri="{FF2B5EF4-FFF2-40B4-BE49-F238E27FC236}">
                  <a16:creationId xmlns:a16="http://schemas.microsoft.com/office/drawing/2014/main" id="{00000000-0008-0000-0000-00002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Shareable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2152650</xdr:colOff>
          <xdr:row>42</xdr:row>
          <xdr:rowOff>0</xdr:rowOff>
        </xdr:from>
        <xdr:to>
          <xdr:col>2</xdr:col>
          <xdr:colOff>2266950</xdr:colOff>
          <xdr:row>43</xdr:row>
          <xdr:rowOff>0</xdr:rowOff>
        </xdr:to>
        <xdr:sp macro="" textlink="">
          <xdr:nvSpPr>
            <xdr:cNvPr id="2085" name="Drop Down 37" hidden="1">
              <a:extLst>
                <a:ext uri="{63B3BB69-23CF-44E3-9099-C40C66FF867C}">
                  <a14:compatExt spid="_x0000_s2085"/>
                </a:ext>
                <a:ext uri="{FF2B5EF4-FFF2-40B4-BE49-F238E27FC236}">
                  <a16:creationId xmlns:a16="http://schemas.microsoft.com/office/drawing/2014/main" id="{00000000-0008-0000-0000-00002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2152650</xdr:colOff>
          <xdr:row>41</xdr:row>
          <xdr:rowOff>180975</xdr:rowOff>
        </xdr:from>
        <xdr:to>
          <xdr:col>2</xdr:col>
          <xdr:colOff>2266950</xdr:colOff>
          <xdr:row>42</xdr:row>
          <xdr:rowOff>190500</xdr:rowOff>
        </xdr:to>
        <xdr:sp macro="" textlink="">
          <xdr:nvSpPr>
            <xdr:cNvPr id="2086" name="Drop Down 38" hidden="1">
              <a:extLst>
                <a:ext uri="{63B3BB69-23CF-44E3-9099-C40C66FF867C}">
                  <a14:compatExt spid="_x0000_s2086"/>
                </a:ext>
                <a:ext uri="{FF2B5EF4-FFF2-40B4-BE49-F238E27FC236}">
                  <a16:creationId xmlns:a16="http://schemas.microsoft.com/office/drawing/2014/main" id="{00000000-0008-0000-0000-00002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44</xdr:row>
          <xdr:rowOff>9525</xdr:rowOff>
        </xdr:from>
        <xdr:to>
          <xdr:col>2</xdr:col>
          <xdr:colOff>1771650</xdr:colOff>
          <xdr:row>45</xdr:row>
          <xdr:rowOff>0</xdr:rowOff>
        </xdr:to>
        <xdr:sp macro="" textlink="">
          <xdr:nvSpPr>
            <xdr:cNvPr id="2087" name="Check Box 39" hidden="1">
              <a:extLst>
                <a:ext uri="{63B3BB69-23CF-44E3-9099-C40C66FF867C}">
                  <a14:compatExt spid="_x0000_s2087"/>
                </a:ext>
                <a:ext uri="{FF2B5EF4-FFF2-40B4-BE49-F238E27FC236}">
                  <a16:creationId xmlns:a16="http://schemas.microsoft.com/office/drawing/2014/main" id="{00000000-0008-0000-0000-00002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de-DE" sz="1100" b="0" i="0" u="none" strike="noStrike" baseline="0">
                  <a:solidFill>
                    <a:srgbClr val="000000"/>
                  </a:solidFill>
                  <a:latin typeface="Aptos Narrow"/>
                </a:rPr>
                <a:t>Configure Region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45</xdr:row>
          <xdr:rowOff>9525</xdr:rowOff>
        </xdr:from>
        <xdr:to>
          <xdr:col>2</xdr:col>
          <xdr:colOff>1571625</xdr:colOff>
          <xdr:row>46</xdr:row>
          <xdr:rowOff>0</xdr:rowOff>
        </xdr:to>
        <xdr:sp macro="" textlink="">
          <xdr:nvSpPr>
            <xdr:cNvPr id="2088" name="Check Box 40" hidden="1">
              <a:extLst>
                <a:ext uri="{63B3BB69-23CF-44E3-9099-C40C66FF867C}">
                  <a14:compatExt spid="_x0000_s2088"/>
                </a:ext>
                <a:ext uri="{FF2B5EF4-FFF2-40B4-BE49-F238E27FC236}">
                  <a16:creationId xmlns:a16="http://schemas.microsoft.com/office/drawing/2014/main" id="{00000000-0008-0000-0000-00002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47</xdr:row>
          <xdr:rowOff>0</xdr:rowOff>
        </xdr:from>
        <xdr:to>
          <xdr:col>2</xdr:col>
          <xdr:colOff>762000</xdr:colOff>
          <xdr:row>48</xdr:row>
          <xdr:rowOff>9525</xdr:rowOff>
        </xdr:to>
        <xdr:sp macro="" textlink="">
          <xdr:nvSpPr>
            <xdr:cNvPr id="2089" name="Drop Down 41" hidden="1">
              <a:extLst>
                <a:ext uri="{63B3BB69-23CF-44E3-9099-C40C66FF867C}">
                  <a14:compatExt spid="_x0000_s2089"/>
                </a:ext>
                <a:ext uri="{FF2B5EF4-FFF2-40B4-BE49-F238E27FC236}">
                  <a16:creationId xmlns:a16="http://schemas.microsoft.com/office/drawing/2014/main" id="{00000000-0008-0000-0000-00002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1085850</xdr:colOff>
          <xdr:row>48</xdr:row>
          <xdr:rowOff>28575</xdr:rowOff>
        </xdr:from>
        <xdr:to>
          <xdr:col>2</xdr:col>
          <xdr:colOff>1266825</xdr:colOff>
          <xdr:row>49</xdr:row>
          <xdr:rowOff>19050</xdr:rowOff>
        </xdr:to>
        <xdr:sp macro="" textlink="">
          <xdr:nvSpPr>
            <xdr:cNvPr id="2090" name="Check Box 42" hidden="1">
              <a:extLst>
                <a:ext uri="{63B3BB69-23CF-44E3-9099-C40C66FF867C}">
                  <a14:compatExt spid="_x0000_s2090"/>
                </a:ext>
                <a:ext uri="{FF2B5EF4-FFF2-40B4-BE49-F238E27FC236}">
                  <a16:creationId xmlns:a16="http://schemas.microsoft.com/office/drawing/2014/main" id="{00000000-0008-0000-0000-00002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933450</xdr:colOff>
          <xdr:row>48</xdr:row>
          <xdr:rowOff>28575</xdr:rowOff>
        </xdr:from>
        <xdr:to>
          <xdr:col>2</xdr:col>
          <xdr:colOff>1114425</xdr:colOff>
          <xdr:row>49</xdr:row>
          <xdr:rowOff>19050</xdr:rowOff>
        </xdr:to>
        <xdr:sp macro="" textlink="">
          <xdr:nvSpPr>
            <xdr:cNvPr id="2091" name="Check Box 43" hidden="1">
              <a:extLst>
                <a:ext uri="{63B3BB69-23CF-44E3-9099-C40C66FF867C}">
                  <a14:compatExt spid="_x0000_s2091"/>
                </a:ext>
                <a:ext uri="{FF2B5EF4-FFF2-40B4-BE49-F238E27FC236}">
                  <a16:creationId xmlns:a16="http://schemas.microsoft.com/office/drawing/2014/main" id="{00000000-0008-0000-0000-00002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781050</xdr:colOff>
          <xdr:row>48</xdr:row>
          <xdr:rowOff>28575</xdr:rowOff>
        </xdr:from>
        <xdr:to>
          <xdr:col>2</xdr:col>
          <xdr:colOff>962025</xdr:colOff>
          <xdr:row>49</xdr:row>
          <xdr:rowOff>19050</xdr:rowOff>
        </xdr:to>
        <xdr:sp macro="" textlink="">
          <xdr:nvSpPr>
            <xdr:cNvPr id="2092" name="Check Box 44" hidden="1">
              <a:extLst>
                <a:ext uri="{63B3BB69-23CF-44E3-9099-C40C66FF867C}">
                  <a14:compatExt spid="_x0000_s2092"/>
                </a:ext>
                <a:ext uri="{FF2B5EF4-FFF2-40B4-BE49-F238E27FC236}">
                  <a16:creationId xmlns:a16="http://schemas.microsoft.com/office/drawing/2014/main" id="{00000000-0008-0000-0000-00002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628650</xdr:colOff>
          <xdr:row>48</xdr:row>
          <xdr:rowOff>28575</xdr:rowOff>
        </xdr:from>
        <xdr:to>
          <xdr:col>2</xdr:col>
          <xdr:colOff>809625</xdr:colOff>
          <xdr:row>49</xdr:row>
          <xdr:rowOff>19050</xdr:rowOff>
        </xdr:to>
        <xdr:sp macro="" textlink="">
          <xdr:nvSpPr>
            <xdr:cNvPr id="2093" name="Check Box 45" hidden="1">
              <a:extLst>
                <a:ext uri="{63B3BB69-23CF-44E3-9099-C40C66FF867C}">
                  <a14:compatExt spid="_x0000_s2093"/>
                </a:ext>
                <a:ext uri="{FF2B5EF4-FFF2-40B4-BE49-F238E27FC236}">
                  <a16:creationId xmlns:a16="http://schemas.microsoft.com/office/drawing/2014/main" id="{00000000-0008-0000-0000-00002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476250</xdr:colOff>
          <xdr:row>48</xdr:row>
          <xdr:rowOff>28575</xdr:rowOff>
        </xdr:from>
        <xdr:to>
          <xdr:col>2</xdr:col>
          <xdr:colOff>657225</xdr:colOff>
          <xdr:row>49</xdr:row>
          <xdr:rowOff>19050</xdr:rowOff>
        </xdr:to>
        <xdr:sp macro="" textlink="">
          <xdr:nvSpPr>
            <xdr:cNvPr id="2094" name="Check Box 46" hidden="1">
              <a:extLst>
                <a:ext uri="{63B3BB69-23CF-44E3-9099-C40C66FF867C}">
                  <a14:compatExt spid="_x0000_s2094"/>
                </a:ext>
                <a:ext uri="{FF2B5EF4-FFF2-40B4-BE49-F238E27FC236}">
                  <a16:creationId xmlns:a16="http://schemas.microsoft.com/office/drawing/2014/main" id="{00000000-0008-0000-0000-00002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314325</xdr:colOff>
          <xdr:row>48</xdr:row>
          <xdr:rowOff>28575</xdr:rowOff>
        </xdr:from>
        <xdr:to>
          <xdr:col>2</xdr:col>
          <xdr:colOff>495300</xdr:colOff>
          <xdr:row>49</xdr:row>
          <xdr:rowOff>19050</xdr:rowOff>
        </xdr:to>
        <xdr:sp macro="" textlink="">
          <xdr:nvSpPr>
            <xdr:cNvPr id="2095" name="Check Box 47" hidden="1">
              <a:extLst>
                <a:ext uri="{63B3BB69-23CF-44E3-9099-C40C66FF867C}">
                  <a14:compatExt spid="_x0000_s2095"/>
                </a:ext>
                <a:ext uri="{FF2B5EF4-FFF2-40B4-BE49-F238E27FC236}">
                  <a16:creationId xmlns:a16="http://schemas.microsoft.com/office/drawing/2014/main" id="{00000000-0008-0000-0000-00002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161925</xdr:colOff>
          <xdr:row>48</xdr:row>
          <xdr:rowOff>28575</xdr:rowOff>
        </xdr:from>
        <xdr:to>
          <xdr:col>2</xdr:col>
          <xdr:colOff>342900</xdr:colOff>
          <xdr:row>49</xdr:row>
          <xdr:rowOff>19050</xdr:rowOff>
        </xdr:to>
        <xdr:sp macro="" textlink="">
          <xdr:nvSpPr>
            <xdr:cNvPr id="2096" name="Check Box 48" hidden="1">
              <a:extLst>
                <a:ext uri="{63B3BB69-23CF-44E3-9099-C40C66FF867C}">
                  <a14:compatExt spid="_x0000_s2096"/>
                </a:ext>
                <a:ext uri="{FF2B5EF4-FFF2-40B4-BE49-F238E27FC236}">
                  <a16:creationId xmlns:a16="http://schemas.microsoft.com/office/drawing/2014/main" id="{00000000-0008-0000-0000-00003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48</xdr:row>
          <xdr:rowOff>28575</xdr:rowOff>
        </xdr:from>
        <xdr:to>
          <xdr:col>2</xdr:col>
          <xdr:colOff>190500</xdr:colOff>
          <xdr:row>49</xdr:row>
          <xdr:rowOff>19050</xdr:rowOff>
        </xdr:to>
        <xdr:sp macro="" textlink="">
          <xdr:nvSpPr>
            <xdr:cNvPr id="2097" name="Check Box 49" hidden="1">
              <a:extLst>
                <a:ext uri="{63B3BB69-23CF-44E3-9099-C40C66FF867C}">
                  <a14:compatExt spid="_x0000_s2097"/>
                </a:ext>
                <a:ext uri="{FF2B5EF4-FFF2-40B4-BE49-F238E27FC236}">
                  <a16:creationId xmlns:a16="http://schemas.microsoft.com/office/drawing/2014/main" id="{00000000-0008-0000-0000-00003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58</xdr:row>
          <xdr:rowOff>0</xdr:rowOff>
        </xdr:from>
        <xdr:to>
          <xdr:col>2</xdr:col>
          <xdr:colOff>762000</xdr:colOff>
          <xdr:row>59</xdr:row>
          <xdr:rowOff>9525</xdr:rowOff>
        </xdr:to>
        <xdr:sp macro="" textlink="">
          <xdr:nvSpPr>
            <xdr:cNvPr id="2098" name="Drop Down 50" hidden="1">
              <a:extLst>
                <a:ext uri="{63B3BB69-23CF-44E3-9099-C40C66FF867C}">
                  <a14:compatExt spid="_x0000_s2098"/>
                </a:ext>
                <a:ext uri="{FF2B5EF4-FFF2-40B4-BE49-F238E27FC236}">
                  <a16:creationId xmlns:a16="http://schemas.microsoft.com/office/drawing/2014/main" id="{00000000-0008-0000-0000-00003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59</xdr:row>
          <xdr:rowOff>9525</xdr:rowOff>
        </xdr:from>
        <xdr:to>
          <xdr:col>2</xdr:col>
          <xdr:colOff>1571625</xdr:colOff>
          <xdr:row>60</xdr:row>
          <xdr:rowOff>0</xdr:rowOff>
        </xdr:to>
        <xdr:sp macro="" textlink="">
          <xdr:nvSpPr>
            <xdr:cNvPr id="2099" name="Check Box 51" hidden="1">
              <a:extLst>
                <a:ext uri="{63B3BB69-23CF-44E3-9099-C40C66FF867C}">
                  <a14:compatExt spid="_x0000_s2099"/>
                </a:ext>
                <a:ext uri="{FF2B5EF4-FFF2-40B4-BE49-F238E27FC236}">
                  <a16:creationId xmlns:a16="http://schemas.microsoft.com/office/drawing/2014/main" id="{00000000-0008-0000-0000-00003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XN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60</xdr:row>
          <xdr:rowOff>9525</xdr:rowOff>
        </xdr:from>
        <xdr:to>
          <xdr:col>2</xdr:col>
          <xdr:colOff>1571625</xdr:colOff>
          <xdr:row>61</xdr:row>
          <xdr:rowOff>0</xdr:rowOff>
        </xdr:to>
        <xdr:sp macro="" textlink="">
          <xdr:nvSpPr>
            <xdr:cNvPr id="2100" name="Check Box 52" hidden="1">
              <a:extLst>
                <a:ext uri="{63B3BB69-23CF-44E3-9099-C40C66FF867C}">
                  <a14:compatExt spid="_x0000_s2100"/>
                </a:ext>
                <a:ext uri="{FF2B5EF4-FFF2-40B4-BE49-F238E27FC236}">
                  <a16:creationId xmlns:a16="http://schemas.microsoft.com/office/drawing/2014/main" id="{00000000-0008-0000-0000-00003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Shareable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2152650</xdr:colOff>
          <xdr:row>60</xdr:row>
          <xdr:rowOff>180975</xdr:rowOff>
        </xdr:from>
        <xdr:to>
          <xdr:col>2</xdr:col>
          <xdr:colOff>2266950</xdr:colOff>
          <xdr:row>61</xdr:row>
          <xdr:rowOff>190500</xdr:rowOff>
        </xdr:to>
        <xdr:sp macro="" textlink="">
          <xdr:nvSpPr>
            <xdr:cNvPr id="2101" name="Drop Down 53" hidden="1">
              <a:extLst>
                <a:ext uri="{63B3BB69-23CF-44E3-9099-C40C66FF867C}">
                  <a14:compatExt spid="_x0000_s2101"/>
                </a:ext>
                <a:ext uri="{FF2B5EF4-FFF2-40B4-BE49-F238E27FC236}">
                  <a16:creationId xmlns:a16="http://schemas.microsoft.com/office/drawing/2014/main" id="{00000000-0008-0000-0000-00003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63</xdr:row>
          <xdr:rowOff>9525</xdr:rowOff>
        </xdr:from>
        <xdr:to>
          <xdr:col>2</xdr:col>
          <xdr:colOff>1771650</xdr:colOff>
          <xdr:row>64</xdr:row>
          <xdr:rowOff>0</xdr:rowOff>
        </xdr:to>
        <xdr:sp macro="" textlink="">
          <xdr:nvSpPr>
            <xdr:cNvPr id="2102" name="Check Box 54" hidden="1">
              <a:extLst>
                <a:ext uri="{63B3BB69-23CF-44E3-9099-C40C66FF867C}">
                  <a14:compatExt spid="_x0000_s2102"/>
                </a:ext>
                <a:ext uri="{FF2B5EF4-FFF2-40B4-BE49-F238E27FC236}">
                  <a16:creationId xmlns:a16="http://schemas.microsoft.com/office/drawing/2014/main" id="{00000000-0008-0000-0000-00003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de-DE" sz="1100" b="0" i="0" u="none" strike="noStrike" baseline="0">
                  <a:solidFill>
                    <a:srgbClr val="000000"/>
                  </a:solidFill>
                  <a:latin typeface="Aptos Narrow"/>
                </a:rPr>
                <a:t>Configure Region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64</xdr:row>
          <xdr:rowOff>9525</xdr:rowOff>
        </xdr:from>
        <xdr:to>
          <xdr:col>2</xdr:col>
          <xdr:colOff>1571625</xdr:colOff>
          <xdr:row>65</xdr:row>
          <xdr:rowOff>0</xdr:rowOff>
        </xdr:to>
        <xdr:sp macro="" textlink="">
          <xdr:nvSpPr>
            <xdr:cNvPr id="2103" name="Check Box 55" hidden="1">
              <a:extLst>
                <a:ext uri="{63B3BB69-23CF-44E3-9099-C40C66FF867C}">
                  <a14:compatExt spid="_x0000_s2103"/>
                </a:ext>
                <a:ext uri="{FF2B5EF4-FFF2-40B4-BE49-F238E27FC236}">
                  <a16:creationId xmlns:a16="http://schemas.microsoft.com/office/drawing/2014/main" id="{00000000-0008-0000-0000-00003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66</xdr:row>
          <xdr:rowOff>0</xdr:rowOff>
        </xdr:from>
        <xdr:to>
          <xdr:col>2</xdr:col>
          <xdr:colOff>762000</xdr:colOff>
          <xdr:row>67</xdr:row>
          <xdr:rowOff>9525</xdr:rowOff>
        </xdr:to>
        <xdr:sp macro="" textlink="">
          <xdr:nvSpPr>
            <xdr:cNvPr id="2104" name="Drop Down 56" hidden="1">
              <a:extLst>
                <a:ext uri="{63B3BB69-23CF-44E3-9099-C40C66FF867C}">
                  <a14:compatExt spid="_x0000_s2104"/>
                </a:ext>
                <a:ext uri="{FF2B5EF4-FFF2-40B4-BE49-F238E27FC236}">
                  <a16:creationId xmlns:a16="http://schemas.microsoft.com/office/drawing/2014/main" id="{00000000-0008-0000-0000-00003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1085850</xdr:colOff>
          <xdr:row>67</xdr:row>
          <xdr:rowOff>28575</xdr:rowOff>
        </xdr:from>
        <xdr:to>
          <xdr:col>2</xdr:col>
          <xdr:colOff>1266825</xdr:colOff>
          <xdr:row>68</xdr:row>
          <xdr:rowOff>19050</xdr:rowOff>
        </xdr:to>
        <xdr:sp macro="" textlink="">
          <xdr:nvSpPr>
            <xdr:cNvPr id="2105" name="Check Box 57" hidden="1">
              <a:extLst>
                <a:ext uri="{63B3BB69-23CF-44E3-9099-C40C66FF867C}">
                  <a14:compatExt spid="_x0000_s2105"/>
                </a:ext>
                <a:ext uri="{FF2B5EF4-FFF2-40B4-BE49-F238E27FC236}">
                  <a16:creationId xmlns:a16="http://schemas.microsoft.com/office/drawing/2014/main" id="{00000000-0008-0000-0000-00003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933450</xdr:colOff>
          <xdr:row>67</xdr:row>
          <xdr:rowOff>28575</xdr:rowOff>
        </xdr:from>
        <xdr:to>
          <xdr:col>2</xdr:col>
          <xdr:colOff>1114425</xdr:colOff>
          <xdr:row>68</xdr:row>
          <xdr:rowOff>19050</xdr:rowOff>
        </xdr:to>
        <xdr:sp macro="" textlink="">
          <xdr:nvSpPr>
            <xdr:cNvPr id="2106" name="Check Box 58" hidden="1">
              <a:extLst>
                <a:ext uri="{63B3BB69-23CF-44E3-9099-C40C66FF867C}">
                  <a14:compatExt spid="_x0000_s2106"/>
                </a:ext>
                <a:ext uri="{FF2B5EF4-FFF2-40B4-BE49-F238E27FC236}">
                  <a16:creationId xmlns:a16="http://schemas.microsoft.com/office/drawing/2014/main" id="{00000000-0008-0000-0000-00003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781050</xdr:colOff>
          <xdr:row>67</xdr:row>
          <xdr:rowOff>28575</xdr:rowOff>
        </xdr:from>
        <xdr:to>
          <xdr:col>2</xdr:col>
          <xdr:colOff>962025</xdr:colOff>
          <xdr:row>68</xdr:row>
          <xdr:rowOff>19050</xdr:rowOff>
        </xdr:to>
        <xdr:sp macro="" textlink="">
          <xdr:nvSpPr>
            <xdr:cNvPr id="2107" name="Check Box 59" hidden="1">
              <a:extLst>
                <a:ext uri="{63B3BB69-23CF-44E3-9099-C40C66FF867C}">
                  <a14:compatExt spid="_x0000_s2107"/>
                </a:ext>
                <a:ext uri="{FF2B5EF4-FFF2-40B4-BE49-F238E27FC236}">
                  <a16:creationId xmlns:a16="http://schemas.microsoft.com/office/drawing/2014/main" id="{00000000-0008-0000-0000-00003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619125</xdr:colOff>
          <xdr:row>67</xdr:row>
          <xdr:rowOff>28575</xdr:rowOff>
        </xdr:from>
        <xdr:to>
          <xdr:col>2</xdr:col>
          <xdr:colOff>800100</xdr:colOff>
          <xdr:row>68</xdr:row>
          <xdr:rowOff>19050</xdr:rowOff>
        </xdr:to>
        <xdr:sp macro="" textlink="">
          <xdr:nvSpPr>
            <xdr:cNvPr id="2108" name="Check Box 60" hidden="1">
              <a:extLst>
                <a:ext uri="{63B3BB69-23CF-44E3-9099-C40C66FF867C}">
                  <a14:compatExt spid="_x0000_s2108"/>
                </a:ext>
                <a:ext uri="{FF2B5EF4-FFF2-40B4-BE49-F238E27FC236}">
                  <a16:creationId xmlns:a16="http://schemas.microsoft.com/office/drawing/2014/main" id="{00000000-0008-0000-0000-00003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466725</xdr:colOff>
          <xdr:row>67</xdr:row>
          <xdr:rowOff>28575</xdr:rowOff>
        </xdr:from>
        <xdr:to>
          <xdr:col>2</xdr:col>
          <xdr:colOff>647700</xdr:colOff>
          <xdr:row>68</xdr:row>
          <xdr:rowOff>19050</xdr:rowOff>
        </xdr:to>
        <xdr:sp macro="" textlink="">
          <xdr:nvSpPr>
            <xdr:cNvPr id="2109" name="Check Box 61" hidden="1">
              <a:extLst>
                <a:ext uri="{63B3BB69-23CF-44E3-9099-C40C66FF867C}">
                  <a14:compatExt spid="_x0000_s2109"/>
                </a:ext>
                <a:ext uri="{FF2B5EF4-FFF2-40B4-BE49-F238E27FC236}">
                  <a16:creationId xmlns:a16="http://schemas.microsoft.com/office/drawing/2014/main" id="{00000000-0008-0000-0000-00003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314325</xdr:colOff>
          <xdr:row>67</xdr:row>
          <xdr:rowOff>28575</xdr:rowOff>
        </xdr:from>
        <xdr:to>
          <xdr:col>2</xdr:col>
          <xdr:colOff>495300</xdr:colOff>
          <xdr:row>68</xdr:row>
          <xdr:rowOff>19050</xdr:rowOff>
        </xdr:to>
        <xdr:sp macro="" textlink="">
          <xdr:nvSpPr>
            <xdr:cNvPr id="2110" name="Check Box 62" hidden="1">
              <a:extLst>
                <a:ext uri="{63B3BB69-23CF-44E3-9099-C40C66FF867C}">
                  <a14:compatExt spid="_x0000_s2110"/>
                </a:ext>
                <a:ext uri="{FF2B5EF4-FFF2-40B4-BE49-F238E27FC236}">
                  <a16:creationId xmlns:a16="http://schemas.microsoft.com/office/drawing/2014/main" id="{00000000-0008-0000-0000-00003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161925</xdr:colOff>
          <xdr:row>67</xdr:row>
          <xdr:rowOff>28575</xdr:rowOff>
        </xdr:from>
        <xdr:to>
          <xdr:col>2</xdr:col>
          <xdr:colOff>342900</xdr:colOff>
          <xdr:row>68</xdr:row>
          <xdr:rowOff>19050</xdr:rowOff>
        </xdr:to>
        <xdr:sp macro="" textlink="">
          <xdr:nvSpPr>
            <xdr:cNvPr id="2111" name="Check Box 63" hidden="1">
              <a:extLst>
                <a:ext uri="{63B3BB69-23CF-44E3-9099-C40C66FF867C}">
                  <a14:compatExt spid="_x0000_s2111"/>
                </a:ext>
                <a:ext uri="{FF2B5EF4-FFF2-40B4-BE49-F238E27FC236}">
                  <a16:creationId xmlns:a16="http://schemas.microsoft.com/office/drawing/2014/main" id="{00000000-0008-0000-0000-00003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67</xdr:row>
          <xdr:rowOff>28575</xdr:rowOff>
        </xdr:from>
        <xdr:to>
          <xdr:col>2</xdr:col>
          <xdr:colOff>190500</xdr:colOff>
          <xdr:row>68</xdr:row>
          <xdr:rowOff>19050</xdr:rowOff>
        </xdr:to>
        <xdr:sp macro="" textlink="">
          <xdr:nvSpPr>
            <xdr:cNvPr id="2112" name="Check Box 64" hidden="1">
              <a:extLst>
                <a:ext uri="{63B3BB69-23CF-44E3-9099-C40C66FF867C}">
                  <a14:compatExt spid="_x0000_s2112"/>
                </a:ext>
                <a:ext uri="{FF2B5EF4-FFF2-40B4-BE49-F238E27FC236}">
                  <a16:creationId xmlns:a16="http://schemas.microsoft.com/office/drawing/2014/main" id="{00000000-0008-0000-0000-00004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77</xdr:row>
          <xdr:rowOff>0</xdr:rowOff>
        </xdr:from>
        <xdr:to>
          <xdr:col>2</xdr:col>
          <xdr:colOff>762000</xdr:colOff>
          <xdr:row>78</xdr:row>
          <xdr:rowOff>9525</xdr:rowOff>
        </xdr:to>
        <xdr:sp macro="" textlink="">
          <xdr:nvSpPr>
            <xdr:cNvPr id="2113" name="Drop Down 65" hidden="1">
              <a:extLst>
                <a:ext uri="{63B3BB69-23CF-44E3-9099-C40C66FF867C}">
                  <a14:compatExt spid="_x0000_s2113"/>
                </a:ext>
                <a:ext uri="{FF2B5EF4-FFF2-40B4-BE49-F238E27FC236}">
                  <a16:creationId xmlns:a16="http://schemas.microsoft.com/office/drawing/2014/main" id="{00000000-0008-0000-0000-00004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78</xdr:row>
          <xdr:rowOff>9525</xdr:rowOff>
        </xdr:from>
        <xdr:to>
          <xdr:col>2</xdr:col>
          <xdr:colOff>1571625</xdr:colOff>
          <xdr:row>79</xdr:row>
          <xdr:rowOff>0</xdr:rowOff>
        </xdr:to>
        <xdr:sp macro="" textlink="">
          <xdr:nvSpPr>
            <xdr:cNvPr id="2114" name="Check Box 66" hidden="1">
              <a:extLst>
                <a:ext uri="{63B3BB69-23CF-44E3-9099-C40C66FF867C}">
                  <a14:compatExt spid="_x0000_s2114"/>
                </a:ext>
                <a:ext uri="{FF2B5EF4-FFF2-40B4-BE49-F238E27FC236}">
                  <a16:creationId xmlns:a16="http://schemas.microsoft.com/office/drawing/2014/main" id="{00000000-0008-0000-0000-00004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XN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79</xdr:row>
          <xdr:rowOff>9525</xdr:rowOff>
        </xdr:from>
        <xdr:to>
          <xdr:col>2</xdr:col>
          <xdr:colOff>1571625</xdr:colOff>
          <xdr:row>80</xdr:row>
          <xdr:rowOff>0</xdr:rowOff>
        </xdr:to>
        <xdr:sp macro="" textlink="">
          <xdr:nvSpPr>
            <xdr:cNvPr id="2115" name="Check Box 67" hidden="1">
              <a:extLst>
                <a:ext uri="{63B3BB69-23CF-44E3-9099-C40C66FF867C}">
                  <a14:compatExt spid="_x0000_s2115"/>
                </a:ext>
                <a:ext uri="{FF2B5EF4-FFF2-40B4-BE49-F238E27FC236}">
                  <a16:creationId xmlns:a16="http://schemas.microsoft.com/office/drawing/2014/main" id="{00000000-0008-0000-0000-00004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Shareable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2152650</xdr:colOff>
          <xdr:row>79</xdr:row>
          <xdr:rowOff>180975</xdr:rowOff>
        </xdr:from>
        <xdr:to>
          <xdr:col>2</xdr:col>
          <xdr:colOff>2266950</xdr:colOff>
          <xdr:row>80</xdr:row>
          <xdr:rowOff>190500</xdr:rowOff>
        </xdr:to>
        <xdr:sp macro="" textlink="">
          <xdr:nvSpPr>
            <xdr:cNvPr id="2116" name="Drop Down 68" hidden="1">
              <a:extLst>
                <a:ext uri="{63B3BB69-23CF-44E3-9099-C40C66FF867C}">
                  <a14:compatExt spid="_x0000_s2116"/>
                </a:ext>
                <a:ext uri="{FF2B5EF4-FFF2-40B4-BE49-F238E27FC236}">
                  <a16:creationId xmlns:a16="http://schemas.microsoft.com/office/drawing/2014/main" id="{00000000-0008-0000-0000-00004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82</xdr:row>
          <xdr:rowOff>9525</xdr:rowOff>
        </xdr:from>
        <xdr:to>
          <xdr:col>2</xdr:col>
          <xdr:colOff>1771650</xdr:colOff>
          <xdr:row>83</xdr:row>
          <xdr:rowOff>0</xdr:rowOff>
        </xdr:to>
        <xdr:sp macro="" textlink="">
          <xdr:nvSpPr>
            <xdr:cNvPr id="2132" name="Check Box 84" hidden="1">
              <a:extLst>
                <a:ext uri="{63B3BB69-23CF-44E3-9099-C40C66FF867C}">
                  <a14:compatExt spid="_x0000_s2132"/>
                </a:ext>
                <a:ext uri="{FF2B5EF4-FFF2-40B4-BE49-F238E27FC236}">
                  <a16:creationId xmlns:a16="http://schemas.microsoft.com/office/drawing/2014/main" id="{00000000-0008-0000-0000-00005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de-DE" sz="1100" b="0" i="0" u="none" strike="noStrike" baseline="0">
                  <a:solidFill>
                    <a:srgbClr val="000000"/>
                  </a:solidFill>
                  <a:latin typeface="Aptos Narrow"/>
                </a:rPr>
                <a:t>Configure Region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83</xdr:row>
          <xdr:rowOff>9525</xdr:rowOff>
        </xdr:from>
        <xdr:to>
          <xdr:col>2</xdr:col>
          <xdr:colOff>1571625</xdr:colOff>
          <xdr:row>84</xdr:row>
          <xdr:rowOff>0</xdr:rowOff>
        </xdr:to>
        <xdr:sp macro="" textlink="">
          <xdr:nvSpPr>
            <xdr:cNvPr id="2133" name="Check Box 85" hidden="1">
              <a:extLst>
                <a:ext uri="{63B3BB69-23CF-44E3-9099-C40C66FF867C}">
                  <a14:compatExt spid="_x0000_s2133"/>
                </a:ext>
                <a:ext uri="{FF2B5EF4-FFF2-40B4-BE49-F238E27FC236}">
                  <a16:creationId xmlns:a16="http://schemas.microsoft.com/office/drawing/2014/main" id="{00000000-0008-0000-0000-00005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85</xdr:row>
          <xdr:rowOff>0</xdr:rowOff>
        </xdr:from>
        <xdr:to>
          <xdr:col>2</xdr:col>
          <xdr:colOff>762000</xdr:colOff>
          <xdr:row>86</xdr:row>
          <xdr:rowOff>9525</xdr:rowOff>
        </xdr:to>
        <xdr:sp macro="" textlink="">
          <xdr:nvSpPr>
            <xdr:cNvPr id="2134" name="Drop Down 86" hidden="1">
              <a:extLst>
                <a:ext uri="{63B3BB69-23CF-44E3-9099-C40C66FF867C}">
                  <a14:compatExt spid="_x0000_s2134"/>
                </a:ext>
                <a:ext uri="{FF2B5EF4-FFF2-40B4-BE49-F238E27FC236}">
                  <a16:creationId xmlns:a16="http://schemas.microsoft.com/office/drawing/2014/main" id="{00000000-0008-0000-0000-00005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1085850</xdr:colOff>
          <xdr:row>86</xdr:row>
          <xdr:rowOff>28575</xdr:rowOff>
        </xdr:from>
        <xdr:to>
          <xdr:col>2</xdr:col>
          <xdr:colOff>1266825</xdr:colOff>
          <xdr:row>87</xdr:row>
          <xdr:rowOff>19050</xdr:rowOff>
        </xdr:to>
        <xdr:sp macro="" textlink="">
          <xdr:nvSpPr>
            <xdr:cNvPr id="2135" name="Check Box 87" hidden="1">
              <a:extLst>
                <a:ext uri="{63B3BB69-23CF-44E3-9099-C40C66FF867C}">
                  <a14:compatExt spid="_x0000_s2135"/>
                </a:ext>
                <a:ext uri="{FF2B5EF4-FFF2-40B4-BE49-F238E27FC236}">
                  <a16:creationId xmlns:a16="http://schemas.microsoft.com/office/drawing/2014/main" id="{00000000-0008-0000-0000-00005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933450</xdr:colOff>
          <xdr:row>86</xdr:row>
          <xdr:rowOff>28575</xdr:rowOff>
        </xdr:from>
        <xdr:to>
          <xdr:col>2</xdr:col>
          <xdr:colOff>1114425</xdr:colOff>
          <xdr:row>87</xdr:row>
          <xdr:rowOff>19050</xdr:rowOff>
        </xdr:to>
        <xdr:sp macro="" textlink="">
          <xdr:nvSpPr>
            <xdr:cNvPr id="2136" name="Check Box 88" hidden="1">
              <a:extLst>
                <a:ext uri="{63B3BB69-23CF-44E3-9099-C40C66FF867C}">
                  <a14:compatExt spid="_x0000_s2136"/>
                </a:ext>
                <a:ext uri="{FF2B5EF4-FFF2-40B4-BE49-F238E27FC236}">
                  <a16:creationId xmlns:a16="http://schemas.microsoft.com/office/drawing/2014/main" id="{00000000-0008-0000-0000-00005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781050</xdr:colOff>
          <xdr:row>86</xdr:row>
          <xdr:rowOff>28575</xdr:rowOff>
        </xdr:from>
        <xdr:to>
          <xdr:col>2</xdr:col>
          <xdr:colOff>962025</xdr:colOff>
          <xdr:row>87</xdr:row>
          <xdr:rowOff>19050</xdr:rowOff>
        </xdr:to>
        <xdr:sp macro="" textlink="">
          <xdr:nvSpPr>
            <xdr:cNvPr id="2137" name="Check Box 89" hidden="1">
              <a:extLst>
                <a:ext uri="{63B3BB69-23CF-44E3-9099-C40C66FF867C}">
                  <a14:compatExt spid="_x0000_s2137"/>
                </a:ext>
                <a:ext uri="{FF2B5EF4-FFF2-40B4-BE49-F238E27FC236}">
                  <a16:creationId xmlns:a16="http://schemas.microsoft.com/office/drawing/2014/main" id="{00000000-0008-0000-0000-00005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628650</xdr:colOff>
          <xdr:row>86</xdr:row>
          <xdr:rowOff>28575</xdr:rowOff>
        </xdr:from>
        <xdr:to>
          <xdr:col>2</xdr:col>
          <xdr:colOff>809625</xdr:colOff>
          <xdr:row>87</xdr:row>
          <xdr:rowOff>19050</xdr:rowOff>
        </xdr:to>
        <xdr:sp macro="" textlink="">
          <xdr:nvSpPr>
            <xdr:cNvPr id="2138" name="Check Box 90" hidden="1">
              <a:extLst>
                <a:ext uri="{63B3BB69-23CF-44E3-9099-C40C66FF867C}">
                  <a14:compatExt spid="_x0000_s2138"/>
                </a:ext>
                <a:ext uri="{FF2B5EF4-FFF2-40B4-BE49-F238E27FC236}">
                  <a16:creationId xmlns:a16="http://schemas.microsoft.com/office/drawing/2014/main" id="{00000000-0008-0000-0000-00005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476250</xdr:colOff>
          <xdr:row>86</xdr:row>
          <xdr:rowOff>28575</xdr:rowOff>
        </xdr:from>
        <xdr:to>
          <xdr:col>2</xdr:col>
          <xdr:colOff>657225</xdr:colOff>
          <xdr:row>87</xdr:row>
          <xdr:rowOff>19050</xdr:rowOff>
        </xdr:to>
        <xdr:sp macro="" textlink="">
          <xdr:nvSpPr>
            <xdr:cNvPr id="2139" name="Check Box 91" hidden="1">
              <a:extLst>
                <a:ext uri="{63B3BB69-23CF-44E3-9099-C40C66FF867C}">
                  <a14:compatExt spid="_x0000_s2139"/>
                </a:ext>
                <a:ext uri="{FF2B5EF4-FFF2-40B4-BE49-F238E27FC236}">
                  <a16:creationId xmlns:a16="http://schemas.microsoft.com/office/drawing/2014/main" id="{00000000-0008-0000-0000-00005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314325</xdr:colOff>
          <xdr:row>86</xdr:row>
          <xdr:rowOff>28575</xdr:rowOff>
        </xdr:from>
        <xdr:to>
          <xdr:col>2</xdr:col>
          <xdr:colOff>495300</xdr:colOff>
          <xdr:row>87</xdr:row>
          <xdr:rowOff>19050</xdr:rowOff>
        </xdr:to>
        <xdr:sp macro="" textlink="">
          <xdr:nvSpPr>
            <xdr:cNvPr id="2140" name="Check Box 92" hidden="1">
              <a:extLst>
                <a:ext uri="{63B3BB69-23CF-44E3-9099-C40C66FF867C}">
                  <a14:compatExt spid="_x0000_s2140"/>
                </a:ext>
                <a:ext uri="{FF2B5EF4-FFF2-40B4-BE49-F238E27FC236}">
                  <a16:creationId xmlns:a16="http://schemas.microsoft.com/office/drawing/2014/main" id="{00000000-0008-0000-0000-00005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161925</xdr:colOff>
          <xdr:row>86</xdr:row>
          <xdr:rowOff>28575</xdr:rowOff>
        </xdr:from>
        <xdr:to>
          <xdr:col>2</xdr:col>
          <xdr:colOff>342900</xdr:colOff>
          <xdr:row>87</xdr:row>
          <xdr:rowOff>19050</xdr:rowOff>
        </xdr:to>
        <xdr:sp macro="" textlink="">
          <xdr:nvSpPr>
            <xdr:cNvPr id="2141" name="Check Box 93" hidden="1">
              <a:extLst>
                <a:ext uri="{63B3BB69-23CF-44E3-9099-C40C66FF867C}">
                  <a14:compatExt spid="_x0000_s2141"/>
                </a:ext>
                <a:ext uri="{FF2B5EF4-FFF2-40B4-BE49-F238E27FC236}">
                  <a16:creationId xmlns:a16="http://schemas.microsoft.com/office/drawing/2014/main" id="{00000000-0008-0000-0000-00005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86</xdr:row>
          <xdr:rowOff>28575</xdr:rowOff>
        </xdr:from>
        <xdr:to>
          <xdr:col>2</xdr:col>
          <xdr:colOff>190500</xdr:colOff>
          <xdr:row>87</xdr:row>
          <xdr:rowOff>19050</xdr:rowOff>
        </xdr:to>
        <xdr:sp macro="" textlink="">
          <xdr:nvSpPr>
            <xdr:cNvPr id="2142" name="Check Box 94" hidden="1">
              <a:extLst>
                <a:ext uri="{63B3BB69-23CF-44E3-9099-C40C66FF867C}">
                  <a14:compatExt spid="_x0000_s2142"/>
                </a:ext>
                <a:ext uri="{FF2B5EF4-FFF2-40B4-BE49-F238E27FC236}">
                  <a16:creationId xmlns:a16="http://schemas.microsoft.com/office/drawing/2014/main" id="{00000000-0008-0000-0000-00005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96</xdr:row>
          <xdr:rowOff>0</xdr:rowOff>
        </xdr:from>
        <xdr:to>
          <xdr:col>2</xdr:col>
          <xdr:colOff>762000</xdr:colOff>
          <xdr:row>97</xdr:row>
          <xdr:rowOff>9525</xdr:rowOff>
        </xdr:to>
        <xdr:sp macro="" textlink="">
          <xdr:nvSpPr>
            <xdr:cNvPr id="2143" name="Drop Down 95" hidden="1">
              <a:extLst>
                <a:ext uri="{63B3BB69-23CF-44E3-9099-C40C66FF867C}">
                  <a14:compatExt spid="_x0000_s2143"/>
                </a:ext>
                <a:ext uri="{FF2B5EF4-FFF2-40B4-BE49-F238E27FC236}">
                  <a16:creationId xmlns:a16="http://schemas.microsoft.com/office/drawing/2014/main" id="{00000000-0008-0000-0000-00005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97</xdr:row>
          <xdr:rowOff>9525</xdr:rowOff>
        </xdr:from>
        <xdr:to>
          <xdr:col>2</xdr:col>
          <xdr:colOff>1571625</xdr:colOff>
          <xdr:row>98</xdr:row>
          <xdr:rowOff>0</xdr:rowOff>
        </xdr:to>
        <xdr:sp macro="" textlink="">
          <xdr:nvSpPr>
            <xdr:cNvPr id="2144" name="Check Box 96" hidden="1">
              <a:extLst>
                <a:ext uri="{63B3BB69-23CF-44E3-9099-C40C66FF867C}">
                  <a14:compatExt spid="_x0000_s2144"/>
                </a:ext>
                <a:ext uri="{FF2B5EF4-FFF2-40B4-BE49-F238E27FC236}">
                  <a16:creationId xmlns:a16="http://schemas.microsoft.com/office/drawing/2014/main" id="{00000000-0008-0000-0000-00006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XN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98</xdr:row>
          <xdr:rowOff>9525</xdr:rowOff>
        </xdr:from>
        <xdr:to>
          <xdr:col>2</xdr:col>
          <xdr:colOff>1571625</xdr:colOff>
          <xdr:row>99</xdr:row>
          <xdr:rowOff>0</xdr:rowOff>
        </xdr:to>
        <xdr:sp macro="" textlink="">
          <xdr:nvSpPr>
            <xdr:cNvPr id="2145" name="Check Box 97" hidden="1">
              <a:extLst>
                <a:ext uri="{63B3BB69-23CF-44E3-9099-C40C66FF867C}">
                  <a14:compatExt spid="_x0000_s2145"/>
                </a:ext>
                <a:ext uri="{FF2B5EF4-FFF2-40B4-BE49-F238E27FC236}">
                  <a16:creationId xmlns:a16="http://schemas.microsoft.com/office/drawing/2014/main" id="{00000000-0008-0000-0000-00006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Shareable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2152650</xdr:colOff>
          <xdr:row>98</xdr:row>
          <xdr:rowOff>180975</xdr:rowOff>
        </xdr:from>
        <xdr:to>
          <xdr:col>2</xdr:col>
          <xdr:colOff>2266950</xdr:colOff>
          <xdr:row>99</xdr:row>
          <xdr:rowOff>190500</xdr:rowOff>
        </xdr:to>
        <xdr:sp macro="" textlink="">
          <xdr:nvSpPr>
            <xdr:cNvPr id="2146" name="Drop Down 98" hidden="1">
              <a:extLst>
                <a:ext uri="{63B3BB69-23CF-44E3-9099-C40C66FF867C}">
                  <a14:compatExt spid="_x0000_s2146"/>
                </a:ext>
                <a:ext uri="{FF2B5EF4-FFF2-40B4-BE49-F238E27FC236}">
                  <a16:creationId xmlns:a16="http://schemas.microsoft.com/office/drawing/2014/main" id="{00000000-0008-0000-0000-00006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101</xdr:row>
          <xdr:rowOff>9525</xdr:rowOff>
        </xdr:from>
        <xdr:to>
          <xdr:col>2</xdr:col>
          <xdr:colOff>1771650</xdr:colOff>
          <xdr:row>102</xdr:row>
          <xdr:rowOff>0</xdr:rowOff>
        </xdr:to>
        <xdr:sp macro="" textlink="">
          <xdr:nvSpPr>
            <xdr:cNvPr id="2148" name="Check Box 100" hidden="1">
              <a:extLst>
                <a:ext uri="{63B3BB69-23CF-44E3-9099-C40C66FF867C}">
                  <a14:compatExt spid="_x0000_s2148"/>
                </a:ext>
                <a:ext uri="{FF2B5EF4-FFF2-40B4-BE49-F238E27FC236}">
                  <a16:creationId xmlns:a16="http://schemas.microsoft.com/office/drawing/2014/main" id="{00000000-0008-0000-0000-00006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de-DE" sz="1100" b="0" i="0" u="none" strike="noStrike" baseline="0">
                  <a:solidFill>
                    <a:srgbClr val="000000"/>
                  </a:solidFill>
                  <a:latin typeface="Aptos Narrow"/>
                </a:rPr>
                <a:t>Configure Region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102</xdr:row>
          <xdr:rowOff>9525</xdr:rowOff>
        </xdr:from>
        <xdr:to>
          <xdr:col>2</xdr:col>
          <xdr:colOff>1571625</xdr:colOff>
          <xdr:row>103</xdr:row>
          <xdr:rowOff>0</xdr:rowOff>
        </xdr:to>
        <xdr:sp macro="" textlink="">
          <xdr:nvSpPr>
            <xdr:cNvPr id="2149" name="Check Box 101" hidden="1">
              <a:extLst>
                <a:ext uri="{63B3BB69-23CF-44E3-9099-C40C66FF867C}">
                  <a14:compatExt spid="_x0000_s2149"/>
                </a:ext>
                <a:ext uri="{FF2B5EF4-FFF2-40B4-BE49-F238E27FC236}">
                  <a16:creationId xmlns:a16="http://schemas.microsoft.com/office/drawing/2014/main" id="{00000000-0008-0000-0000-00006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104</xdr:row>
          <xdr:rowOff>0</xdr:rowOff>
        </xdr:from>
        <xdr:to>
          <xdr:col>2</xdr:col>
          <xdr:colOff>762000</xdr:colOff>
          <xdr:row>105</xdr:row>
          <xdr:rowOff>9525</xdr:rowOff>
        </xdr:to>
        <xdr:sp macro="" textlink="">
          <xdr:nvSpPr>
            <xdr:cNvPr id="2150" name="Drop Down 102" hidden="1">
              <a:extLst>
                <a:ext uri="{63B3BB69-23CF-44E3-9099-C40C66FF867C}">
                  <a14:compatExt spid="_x0000_s2150"/>
                </a:ext>
                <a:ext uri="{FF2B5EF4-FFF2-40B4-BE49-F238E27FC236}">
                  <a16:creationId xmlns:a16="http://schemas.microsoft.com/office/drawing/2014/main" id="{00000000-0008-0000-0000-00006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1085850</xdr:colOff>
          <xdr:row>105</xdr:row>
          <xdr:rowOff>28575</xdr:rowOff>
        </xdr:from>
        <xdr:to>
          <xdr:col>2</xdr:col>
          <xdr:colOff>1266825</xdr:colOff>
          <xdr:row>106</xdr:row>
          <xdr:rowOff>19050</xdr:rowOff>
        </xdr:to>
        <xdr:sp macro="" textlink="">
          <xdr:nvSpPr>
            <xdr:cNvPr id="2151" name="Check Box 103" hidden="1">
              <a:extLst>
                <a:ext uri="{63B3BB69-23CF-44E3-9099-C40C66FF867C}">
                  <a14:compatExt spid="_x0000_s2151"/>
                </a:ext>
                <a:ext uri="{FF2B5EF4-FFF2-40B4-BE49-F238E27FC236}">
                  <a16:creationId xmlns:a16="http://schemas.microsoft.com/office/drawing/2014/main" id="{00000000-0008-0000-0000-00006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933450</xdr:colOff>
          <xdr:row>105</xdr:row>
          <xdr:rowOff>28575</xdr:rowOff>
        </xdr:from>
        <xdr:to>
          <xdr:col>2</xdr:col>
          <xdr:colOff>1114425</xdr:colOff>
          <xdr:row>106</xdr:row>
          <xdr:rowOff>19050</xdr:rowOff>
        </xdr:to>
        <xdr:sp macro="" textlink="">
          <xdr:nvSpPr>
            <xdr:cNvPr id="2152" name="Check Box 104" hidden="1">
              <a:extLst>
                <a:ext uri="{63B3BB69-23CF-44E3-9099-C40C66FF867C}">
                  <a14:compatExt spid="_x0000_s2152"/>
                </a:ext>
                <a:ext uri="{FF2B5EF4-FFF2-40B4-BE49-F238E27FC236}">
                  <a16:creationId xmlns:a16="http://schemas.microsoft.com/office/drawing/2014/main" id="{00000000-0008-0000-0000-00006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781050</xdr:colOff>
          <xdr:row>105</xdr:row>
          <xdr:rowOff>28575</xdr:rowOff>
        </xdr:from>
        <xdr:to>
          <xdr:col>2</xdr:col>
          <xdr:colOff>962025</xdr:colOff>
          <xdr:row>106</xdr:row>
          <xdr:rowOff>19050</xdr:rowOff>
        </xdr:to>
        <xdr:sp macro="" textlink="">
          <xdr:nvSpPr>
            <xdr:cNvPr id="2153" name="Check Box 105" hidden="1">
              <a:extLst>
                <a:ext uri="{63B3BB69-23CF-44E3-9099-C40C66FF867C}">
                  <a14:compatExt spid="_x0000_s2153"/>
                </a:ext>
                <a:ext uri="{FF2B5EF4-FFF2-40B4-BE49-F238E27FC236}">
                  <a16:creationId xmlns:a16="http://schemas.microsoft.com/office/drawing/2014/main" id="{00000000-0008-0000-0000-00006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628650</xdr:colOff>
          <xdr:row>105</xdr:row>
          <xdr:rowOff>28575</xdr:rowOff>
        </xdr:from>
        <xdr:to>
          <xdr:col>2</xdr:col>
          <xdr:colOff>809625</xdr:colOff>
          <xdr:row>106</xdr:row>
          <xdr:rowOff>19050</xdr:rowOff>
        </xdr:to>
        <xdr:sp macro="" textlink="">
          <xdr:nvSpPr>
            <xdr:cNvPr id="2154" name="Check Box 106" hidden="1">
              <a:extLst>
                <a:ext uri="{63B3BB69-23CF-44E3-9099-C40C66FF867C}">
                  <a14:compatExt spid="_x0000_s2154"/>
                </a:ext>
                <a:ext uri="{FF2B5EF4-FFF2-40B4-BE49-F238E27FC236}">
                  <a16:creationId xmlns:a16="http://schemas.microsoft.com/office/drawing/2014/main" id="{00000000-0008-0000-0000-00006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476250</xdr:colOff>
          <xdr:row>105</xdr:row>
          <xdr:rowOff>28575</xdr:rowOff>
        </xdr:from>
        <xdr:to>
          <xdr:col>2</xdr:col>
          <xdr:colOff>657225</xdr:colOff>
          <xdr:row>106</xdr:row>
          <xdr:rowOff>19050</xdr:rowOff>
        </xdr:to>
        <xdr:sp macro="" textlink="">
          <xdr:nvSpPr>
            <xdr:cNvPr id="2155" name="Check Box 107" hidden="1">
              <a:extLst>
                <a:ext uri="{63B3BB69-23CF-44E3-9099-C40C66FF867C}">
                  <a14:compatExt spid="_x0000_s2155"/>
                </a:ext>
                <a:ext uri="{FF2B5EF4-FFF2-40B4-BE49-F238E27FC236}">
                  <a16:creationId xmlns:a16="http://schemas.microsoft.com/office/drawing/2014/main" id="{00000000-0008-0000-0000-00006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314325</xdr:colOff>
          <xdr:row>105</xdr:row>
          <xdr:rowOff>28575</xdr:rowOff>
        </xdr:from>
        <xdr:to>
          <xdr:col>2</xdr:col>
          <xdr:colOff>495300</xdr:colOff>
          <xdr:row>106</xdr:row>
          <xdr:rowOff>19050</xdr:rowOff>
        </xdr:to>
        <xdr:sp macro="" textlink="">
          <xdr:nvSpPr>
            <xdr:cNvPr id="2156" name="Check Box 108" hidden="1">
              <a:extLst>
                <a:ext uri="{63B3BB69-23CF-44E3-9099-C40C66FF867C}">
                  <a14:compatExt spid="_x0000_s2156"/>
                </a:ext>
                <a:ext uri="{FF2B5EF4-FFF2-40B4-BE49-F238E27FC236}">
                  <a16:creationId xmlns:a16="http://schemas.microsoft.com/office/drawing/2014/main" id="{00000000-0008-0000-0000-00006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161925</xdr:colOff>
          <xdr:row>105</xdr:row>
          <xdr:rowOff>28575</xdr:rowOff>
        </xdr:from>
        <xdr:to>
          <xdr:col>2</xdr:col>
          <xdr:colOff>342900</xdr:colOff>
          <xdr:row>106</xdr:row>
          <xdr:rowOff>19050</xdr:rowOff>
        </xdr:to>
        <xdr:sp macro="" textlink="">
          <xdr:nvSpPr>
            <xdr:cNvPr id="2157" name="Check Box 109" hidden="1">
              <a:extLst>
                <a:ext uri="{63B3BB69-23CF-44E3-9099-C40C66FF867C}">
                  <a14:compatExt spid="_x0000_s2157"/>
                </a:ext>
                <a:ext uri="{FF2B5EF4-FFF2-40B4-BE49-F238E27FC236}">
                  <a16:creationId xmlns:a16="http://schemas.microsoft.com/office/drawing/2014/main" id="{00000000-0008-0000-0000-00006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105</xdr:row>
          <xdr:rowOff>28575</xdr:rowOff>
        </xdr:from>
        <xdr:to>
          <xdr:col>2</xdr:col>
          <xdr:colOff>190500</xdr:colOff>
          <xdr:row>106</xdr:row>
          <xdr:rowOff>19050</xdr:rowOff>
        </xdr:to>
        <xdr:sp macro="" textlink="">
          <xdr:nvSpPr>
            <xdr:cNvPr id="2158" name="Check Box 110" hidden="1">
              <a:extLst>
                <a:ext uri="{63B3BB69-23CF-44E3-9099-C40C66FF867C}">
                  <a14:compatExt spid="_x0000_s2158"/>
                </a:ext>
                <a:ext uri="{FF2B5EF4-FFF2-40B4-BE49-F238E27FC236}">
                  <a16:creationId xmlns:a16="http://schemas.microsoft.com/office/drawing/2014/main" id="{00000000-0008-0000-0000-00006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115</xdr:row>
          <xdr:rowOff>0</xdr:rowOff>
        </xdr:from>
        <xdr:to>
          <xdr:col>2</xdr:col>
          <xdr:colOff>762000</xdr:colOff>
          <xdr:row>116</xdr:row>
          <xdr:rowOff>9525</xdr:rowOff>
        </xdr:to>
        <xdr:sp macro="" textlink="">
          <xdr:nvSpPr>
            <xdr:cNvPr id="2159" name="Drop Down 111" hidden="1">
              <a:extLst>
                <a:ext uri="{63B3BB69-23CF-44E3-9099-C40C66FF867C}">
                  <a14:compatExt spid="_x0000_s2159"/>
                </a:ext>
                <a:ext uri="{FF2B5EF4-FFF2-40B4-BE49-F238E27FC236}">
                  <a16:creationId xmlns:a16="http://schemas.microsoft.com/office/drawing/2014/main" id="{00000000-0008-0000-0000-00006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116</xdr:row>
          <xdr:rowOff>9525</xdr:rowOff>
        </xdr:from>
        <xdr:to>
          <xdr:col>2</xdr:col>
          <xdr:colOff>1571625</xdr:colOff>
          <xdr:row>117</xdr:row>
          <xdr:rowOff>0</xdr:rowOff>
        </xdr:to>
        <xdr:sp macro="" textlink="">
          <xdr:nvSpPr>
            <xdr:cNvPr id="2160" name="Check Box 112" hidden="1">
              <a:extLst>
                <a:ext uri="{63B3BB69-23CF-44E3-9099-C40C66FF867C}">
                  <a14:compatExt spid="_x0000_s2160"/>
                </a:ext>
                <a:ext uri="{FF2B5EF4-FFF2-40B4-BE49-F238E27FC236}">
                  <a16:creationId xmlns:a16="http://schemas.microsoft.com/office/drawing/2014/main" id="{00000000-0008-0000-0000-00007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XN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117</xdr:row>
          <xdr:rowOff>9525</xdr:rowOff>
        </xdr:from>
        <xdr:to>
          <xdr:col>2</xdr:col>
          <xdr:colOff>1571625</xdr:colOff>
          <xdr:row>118</xdr:row>
          <xdr:rowOff>0</xdr:rowOff>
        </xdr:to>
        <xdr:sp macro="" textlink="">
          <xdr:nvSpPr>
            <xdr:cNvPr id="2161" name="Check Box 113" hidden="1">
              <a:extLst>
                <a:ext uri="{63B3BB69-23CF-44E3-9099-C40C66FF867C}">
                  <a14:compatExt spid="_x0000_s2161"/>
                </a:ext>
                <a:ext uri="{FF2B5EF4-FFF2-40B4-BE49-F238E27FC236}">
                  <a16:creationId xmlns:a16="http://schemas.microsoft.com/office/drawing/2014/main" id="{00000000-0008-0000-0000-00007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Shareable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2152650</xdr:colOff>
          <xdr:row>117</xdr:row>
          <xdr:rowOff>180975</xdr:rowOff>
        </xdr:from>
        <xdr:to>
          <xdr:col>2</xdr:col>
          <xdr:colOff>2266950</xdr:colOff>
          <xdr:row>118</xdr:row>
          <xdr:rowOff>190500</xdr:rowOff>
        </xdr:to>
        <xdr:sp macro="" textlink="">
          <xdr:nvSpPr>
            <xdr:cNvPr id="2162" name="Drop Down 114" hidden="1">
              <a:extLst>
                <a:ext uri="{63B3BB69-23CF-44E3-9099-C40C66FF867C}">
                  <a14:compatExt spid="_x0000_s2162"/>
                </a:ext>
                <a:ext uri="{FF2B5EF4-FFF2-40B4-BE49-F238E27FC236}">
                  <a16:creationId xmlns:a16="http://schemas.microsoft.com/office/drawing/2014/main" id="{00000000-0008-0000-0000-00007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120</xdr:row>
          <xdr:rowOff>9525</xdr:rowOff>
        </xdr:from>
        <xdr:to>
          <xdr:col>2</xdr:col>
          <xdr:colOff>1771650</xdr:colOff>
          <xdr:row>121</xdr:row>
          <xdr:rowOff>0</xdr:rowOff>
        </xdr:to>
        <xdr:sp macro="" textlink="">
          <xdr:nvSpPr>
            <xdr:cNvPr id="2163" name="Check Box 115" hidden="1">
              <a:extLst>
                <a:ext uri="{63B3BB69-23CF-44E3-9099-C40C66FF867C}">
                  <a14:compatExt spid="_x0000_s2163"/>
                </a:ext>
                <a:ext uri="{FF2B5EF4-FFF2-40B4-BE49-F238E27FC236}">
                  <a16:creationId xmlns:a16="http://schemas.microsoft.com/office/drawing/2014/main" id="{00000000-0008-0000-0000-00007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de-DE" sz="1100" b="0" i="0" u="none" strike="noStrike" baseline="0">
                  <a:solidFill>
                    <a:srgbClr val="000000"/>
                  </a:solidFill>
                  <a:latin typeface="Aptos Narrow"/>
                </a:rPr>
                <a:t>Configure Region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121</xdr:row>
          <xdr:rowOff>9525</xdr:rowOff>
        </xdr:from>
        <xdr:to>
          <xdr:col>2</xdr:col>
          <xdr:colOff>1571625</xdr:colOff>
          <xdr:row>122</xdr:row>
          <xdr:rowOff>0</xdr:rowOff>
        </xdr:to>
        <xdr:sp macro="" textlink="">
          <xdr:nvSpPr>
            <xdr:cNvPr id="2164" name="Check Box 116" hidden="1">
              <a:extLst>
                <a:ext uri="{63B3BB69-23CF-44E3-9099-C40C66FF867C}">
                  <a14:compatExt spid="_x0000_s2164"/>
                </a:ext>
                <a:ext uri="{FF2B5EF4-FFF2-40B4-BE49-F238E27FC236}">
                  <a16:creationId xmlns:a16="http://schemas.microsoft.com/office/drawing/2014/main" id="{00000000-0008-0000-0000-00007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123</xdr:row>
          <xdr:rowOff>0</xdr:rowOff>
        </xdr:from>
        <xdr:to>
          <xdr:col>2</xdr:col>
          <xdr:colOff>762000</xdr:colOff>
          <xdr:row>124</xdr:row>
          <xdr:rowOff>9525</xdr:rowOff>
        </xdr:to>
        <xdr:sp macro="" textlink="">
          <xdr:nvSpPr>
            <xdr:cNvPr id="2165" name="Drop Down 117" hidden="1">
              <a:extLst>
                <a:ext uri="{63B3BB69-23CF-44E3-9099-C40C66FF867C}">
                  <a14:compatExt spid="_x0000_s2165"/>
                </a:ext>
                <a:ext uri="{FF2B5EF4-FFF2-40B4-BE49-F238E27FC236}">
                  <a16:creationId xmlns:a16="http://schemas.microsoft.com/office/drawing/2014/main" id="{00000000-0008-0000-0000-00007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1085850</xdr:colOff>
          <xdr:row>124</xdr:row>
          <xdr:rowOff>28575</xdr:rowOff>
        </xdr:from>
        <xdr:to>
          <xdr:col>2</xdr:col>
          <xdr:colOff>1266825</xdr:colOff>
          <xdr:row>125</xdr:row>
          <xdr:rowOff>19050</xdr:rowOff>
        </xdr:to>
        <xdr:sp macro="" textlink="">
          <xdr:nvSpPr>
            <xdr:cNvPr id="2166" name="Check Box 118" hidden="1">
              <a:extLst>
                <a:ext uri="{63B3BB69-23CF-44E3-9099-C40C66FF867C}">
                  <a14:compatExt spid="_x0000_s2166"/>
                </a:ext>
                <a:ext uri="{FF2B5EF4-FFF2-40B4-BE49-F238E27FC236}">
                  <a16:creationId xmlns:a16="http://schemas.microsoft.com/office/drawing/2014/main" id="{00000000-0008-0000-0000-00007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933450</xdr:colOff>
          <xdr:row>124</xdr:row>
          <xdr:rowOff>28575</xdr:rowOff>
        </xdr:from>
        <xdr:to>
          <xdr:col>2</xdr:col>
          <xdr:colOff>1114425</xdr:colOff>
          <xdr:row>125</xdr:row>
          <xdr:rowOff>19050</xdr:rowOff>
        </xdr:to>
        <xdr:sp macro="" textlink="">
          <xdr:nvSpPr>
            <xdr:cNvPr id="2167" name="Check Box 119" hidden="1">
              <a:extLst>
                <a:ext uri="{63B3BB69-23CF-44E3-9099-C40C66FF867C}">
                  <a14:compatExt spid="_x0000_s2167"/>
                </a:ext>
                <a:ext uri="{FF2B5EF4-FFF2-40B4-BE49-F238E27FC236}">
                  <a16:creationId xmlns:a16="http://schemas.microsoft.com/office/drawing/2014/main" id="{00000000-0008-0000-0000-00007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781050</xdr:colOff>
          <xdr:row>124</xdr:row>
          <xdr:rowOff>28575</xdr:rowOff>
        </xdr:from>
        <xdr:to>
          <xdr:col>2</xdr:col>
          <xdr:colOff>962025</xdr:colOff>
          <xdr:row>125</xdr:row>
          <xdr:rowOff>19050</xdr:rowOff>
        </xdr:to>
        <xdr:sp macro="" textlink="">
          <xdr:nvSpPr>
            <xdr:cNvPr id="2168" name="Check Box 120" hidden="1">
              <a:extLst>
                <a:ext uri="{63B3BB69-23CF-44E3-9099-C40C66FF867C}">
                  <a14:compatExt spid="_x0000_s2168"/>
                </a:ext>
                <a:ext uri="{FF2B5EF4-FFF2-40B4-BE49-F238E27FC236}">
                  <a16:creationId xmlns:a16="http://schemas.microsoft.com/office/drawing/2014/main" id="{00000000-0008-0000-0000-00007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628650</xdr:colOff>
          <xdr:row>124</xdr:row>
          <xdr:rowOff>28575</xdr:rowOff>
        </xdr:from>
        <xdr:to>
          <xdr:col>2</xdr:col>
          <xdr:colOff>809625</xdr:colOff>
          <xdr:row>125</xdr:row>
          <xdr:rowOff>19050</xdr:rowOff>
        </xdr:to>
        <xdr:sp macro="" textlink="">
          <xdr:nvSpPr>
            <xdr:cNvPr id="2169" name="Check Box 121" hidden="1">
              <a:extLst>
                <a:ext uri="{63B3BB69-23CF-44E3-9099-C40C66FF867C}">
                  <a14:compatExt spid="_x0000_s2169"/>
                </a:ext>
                <a:ext uri="{FF2B5EF4-FFF2-40B4-BE49-F238E27FC236}">
                  <a16:creationId xmlns:a16="http://schemas.microsoft.com/office/drawing/2014/main" id="{00000000-0008-0000-0000-00007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476250</xdr:colOff>
          <xdr:row>124</xdr:row>
          <xdr:rowOff>28575</xdr:rowOff>
        </xdr:from>
        <xdr:to>
          <xdr:col>2</xdr:col>
          <xdr:colOff>657225</xdr:colOff>
          <xdr:row>125</xdr:row>
          <xdr:rowOff>19050</xdr:rowOff>
        </xdr:to>
        <xdr:sp macro="" textlink="">
          <xdr:nvSpPr>
            <xdr:cNvPr id="2170" name="Check Box 122" hidden="1">
              <a:extLst>
                <a:ext uri="{63B3BB69-23CF-44E3-9099-C40C66FF867C}">
                  <a14:compatExt spid="_x0000_s2170"/>
                </a:ext>
                <a:ext uri="{FF2B5EF4-FFF2-40B4-BE49-F238E27FC236}">
                  <a16:creationId xmlns:a16="http://schemas.microsoft.com/office/drawing/2014/main" id="{00000000-0008-0000-0000-00007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314325</xdr:colOff>
          <xdr:row>124</xdr:row>
          <xdr:rowOff>28575</xdr:rowOff>
        </xdr:from>
        <xdr:to>
          <xdr:col>2</xdr:col>
          <xdr:colOff>495300</xdr:colOff>
          <xdr:row>125</xdr:row>
          <xdr:rowOff>19050</xdr:rowOff>
        </xdr:to>
        <xdr:sp macro="" textlink="">
          <xdr:nvSpPr>
            <xdr:cNvPr id="2171" name="Check Box 123" hidden="1">
              <a:extLst>
                <a:ext uri="{63B3BB69-23CF-44E3-9099-C40C66FF867C}">
                  <a14:compatExt spid="_x0000_s2171"/>
                </a:ext>
                <a:ext uri="{FF2B5EF4-FFF2-40B4-BE49-F238E27FC236}">
                  <a16:creationId xmlns:a16="http://schemas.microsoft.com/office/drawing/2014/main" id="{00000000-0008-0000-0000-00007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161925</xdr:colOff>
          <xdr:row>124</xdr:row>
          <xdr:rowOff>28575</xdr:rowOff>
        </xdr:from>
        <xdr:to>
          <xdr:col>2</xdr:col>
          <xdr:colOff>342900</xdr:colOff>
          <xdr:row>125</xdr:row>
          <xdr:rowOff>19050</xdr:rowOff>
        </xdr:to>
        <xdr:sp macro="" textlink="">
          <xdr:nvSpPr>
            <xdr:cNvPr id="2172" name="Check Box 124" hidden="1">
              <a:extLst>
                <a:ext uri="{63B3BB69-23CF-44E3-9099-C40C66FF867C}">
                  <a14:compatExt spid="_x0000_s2172"/>
                </a:ext>
                <a:ext uri="{FF2B5EF4-FFF2-40B4-BE49-F238E27FC236}">
                  <a16:creationId xmlns:a16="http://schemas.microsoft.com/office/drawing/2014/main" id="{00000000-0008-0000-0000-00007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124</xdr:row>
          <xdr:rowOff>28575</xdr:rowOff>
        </xdr:from>
        <xdr:to>
          <xdr:col>2</xdr:col>
          <xdr:colOff>190500</xdr:colOff>
          <xdr:row>125</xdr:row>
          <xdr:rowOff>19050</xdr:rowOff>
        </xdr:to>
        <xdr:sp macro="" textlink="">
          <xdr:nvSpPr>
            <xdr:cNvPr id="2173" name="Check Box 125" hidden="1">
              <a:extLst>
                <a:ext uri="{63B3BB69-23CF-44E3-9099-C40C66FF867C}">
                  <a14:compatExt spid="_x0000_s2173"/>
                </a:ext>
                <a:ext uri="{FF2B5EF4-FFF2-40B4-BE49-F238E27FC236}">
                  <a16:creationId xmlns:a16="http://schemas.microsoft.com/office/drawing/2014/main" id="{00000000-0008-0000-0000-00007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134</xdr:row>
          <xdr:rowOff>0</xdr:rowOff>
        </xdr:from>
        <xdr:to>
          <xdr:col>2</xdr:col>
          <xdr:colOff>762000</xdr:colOff>
          <xdr:row>135</xdr:row>
          <xdr:rowOff>9525</xdr:rowOff>
        </xdr:to>
        <xdr:sp macro="" textlink="">
          <xdr:nvSpPr>
            <xdr:cNvPr id="2174" name="Drop Down 126" hidden="1">
              <a:extLst>
                <a:ext uri="{63B3BB69-23CF-44E3-9099-C40C66FF867C}">
                  <a14:compatExt spid="_x0000_s2174"/>
                </a:ext>
                <a:ext uri="{FF2B5EF4-FFF2-40B4-BE49-F238E27FC236}">
                  <a16:creationId xmlns:a16="http://schemas.microsoft.com/office/drawing/2014/main" id="{00000000-0008-0000-0000-00007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135</xdr:row>
          <xdr:rowOff>9525</xdr:rowOff>
        </xdr:from>
        <xdr:to>
          <xdr:col>2</xdr:col>
          <xdr:colOff>1571625</xdr:colOff>
          <xdr:row>136</xdr:row>
          <xdr:rowOff>0</xdr:rowOff>
        </xdr:to>
        <xdr:sp macro="" textlink="">
          <xdr:nvSpPr>
            <xdr:cNvPr id="2175" name="Check Box 127" hidden="1">
              <a:extLst>
                <a:ext uri="{63B3BB69-23CF-44E3-9099-C40C66FF867C}">
                  <a14:compatExt spid="_x0000_s2175"/>
                </a:ext>
                <a:ext uri="{FF2B5EF4-FFF2-40B4-BE49-F238E27FC236}">
                  <a16:creationId xmlns:a16="http://schemas.microsoft.com/office/drawing/2014/main" id="{00000000-0008-0000-0000-00007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XN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136</xdr:row>
          <xdr:rowOff>9525</xdr:rowOff>
        </xdr:from>
        <xdr:to>
          <xdr:col>2</xdr:col>
          <xdr:colOff>1571625</xdr:colOff>
          <xdr:row>137</xdr:row>
          <xdr:rowOff>0</xdr:rowOff>
        </xdr:to>
        <xdr:sp macro="" textlink="">
          <xdr:nvSpPr>
            <xdr:cNvPr id="2176" name="Check Box 128" hidden="1">
              <a:extLst>
                <a:ext uri="{63B3BB69-23CF-44E3-9099-C40C66FF867C}">
                  <a14:compatExt spid="_x0000_s2176"/>
                </a:ext>
                <a:ext uri="{FF2B5EF4-FFF2-40B4-BE49-F238E27FC236}">
                  <a16:creationId xmlns:a16="http://schemas.microsoft.com/office/drawing/2014/main" id="{00000000-0008-0000-0000-00008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Shareable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2152650</xdr:colOff>
          <xdr:row>136</xdr:row>
          <xdr:rowOff>180975</xdr:rowOff>
        </xdr:from>
        <xdr:to>
          <xdr:col>2</xdr:col>
          <xdr:colOff>2266950</xdr:colOff>
          <xdr:row>137</xdr:row>
          <xdr:rowOff>190500</xdr:rowOff>
        </xdr:to>
        <xdr:sp macro="" textlink="">
          <xdr:nvSpPr>
            <xdr:cNvPr id="2177" name="Drop Down 129" hidden="1">
              <a:extLst>
                <a:ext uri="{63B3BB69-23CF-44E3-9099-C40C66FF867C}">
                  <a14:compatExt spid="_x0000_s2177"/>
                </a:ext>
                <a:ext uri="{FF2B5EF4-FFF2-40B4-BE49-F238E27FC236}">
                  <a16:creationId xmlns:a16="http://schemas.microsoft.com/office/drawing/2014/main" id="{00000000-0008-0000-0000-00008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139</xdr:row>
          <xdr:rowOff>9525</xdr:rowOff>
        </xdr:from>
        <xdr:to>
          <xdr:col>2</xdr:col>
          <xdr:colOff>1771650</xdr:colOff>
          <xdr:row>140</xdr:row>
          <xdr:rowOff>0</xdr:rowOff>
        </xdr:to>
        <xdr:sp macro="" textlink="">
          <xdr:nvSpPr>
            <xdr:cNvPr id="2178" name="Check Box 130" hidden="1">
              <a:extLst>
                <a:ext uri="{63B3BB69-23CF-44E3-9099-C40C66FF867C}">
                  <a14:compatExt spid="_x0000_s2178"/>
                </a:ext>
                <a:ext uri="{FF2B5EF4-FFF2-40B4-BE49-F238E27FC236}">
                  <a16:creationId xmlns:a16="http://schemas.microsoft.com/office/drawing/2014/main" id="{00000000-0008-0000-0000-00008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de-DE" sz="1100" b="0" i="0" u="none" strike="noStrike" baseline="0">
                  <a:solidFill>
                    <a:srgbClr val="000000"/>
                  </a:solidFill>
                  <a:latin typeface="Aptos Narrow"/>
                </a:rPr>
                <a:t>Configure Region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140</xdr:row>
          <xdr:rowOff>9525</xdr:rowOff>
        </xdr:from>
        <xdr:to>
          <xdr:col>2</xdr:col>
          <xdr:colOff>1571625</xdr:colOff>
          <xdr:row>141</xdr:row>
          <xdr:rowOff>0</xdr:rowOff>
        </xdr:to>
        <xdr:sp macro="" textlink="">
          <xdr:nvSpPr>
            <xdr:cNvPr id="2179" name="Check Box 131" hidden="1">
              <a:extLst>
                <a:ext uri="{63B3BB69-23CF-44E3-9099-C40C66FF867C}">
                  <a14:compatExt spid="_x0000_s2179"/>
                </a:ext>
                <a:ext uri="{FF2B5EF4-FFF2-40B4-BE49-F238E27FC236}">
                  <a16:creationId xmlns:a16="http://schemas.microsoft.com/office/drawing/2014/main" id="{00000000-0008-0000-0000-00008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142</xdr:row>
          <xdr:rowOff>0</xdr:rowOff>
        </xdr:from>
        <xdr:to>
          <xdr:col>2</xdr:col>
          <xdr:colOff>762000</xdr:colOff>
          <xdr:row>143</xdr:row>
          <xdr:rowOff>9525</xdr:rowOff>
        </xdr:to>
        <xdr:sp macro="" textlink="">
          <xdr:nvSpPr>
            <xdr:cNvPr id="2180" name="Drop Down 132" hidden="1">
              <a:extLst>
                <a:ext uri="{63B3BB69-23CF-44E3-9099-C40C66FF867C}">
                  <a14:compatExt spid="_x0000_s2180"/>
                </a:ext>
                <a:ext uri="{FF2B5EF4-FFF2-40B4-BE49-F238E27FC236}">
                  <a16:creationId xmlns:a16="http://schemas.microsoft.com/office/drawing/2014/main" id="{00000000-0008-0000-0000-00008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1085850</xdr:colOff>
          <xdr:row>143</xdr:row>
          <xdr:rowOff>28575</xdr:rowOff>
        </xdr:from>
        <xdr:to>
          <xdr:col>2</xdr:col>
          <xdr:colOff>1266825</xdr:colOff>
          <xdr:row>144</xdr:row>
          <xdr:rowOff>19050</xdr:rowOff>
        </xdr:to>
        <xdr:sp macro="" textlink="">
          <xdr:nvSpPr>
            <xdr:cNvPr id="2181" name="Check Box 133" hidden="1">
              <a:extLst>
                <a:ext uri="{63B3BB69-23CF-44E3-9099-C40C66FF867C}">
                  <a14:compatExt spid="_x0000_s2181"/>
                </a:ext>
                <a:ext uri="{FF2B5EF4-FFF2-40B4-BE49-F238E27FC236}">
                  <a16:creationId xmlns:a16="http://schemas.microsoft.com/office/drawing/2014/main" id="{00000000-0008-0000-0000-00008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933450</xdr:colOff>
          <xdr:row>143</xdr:row>
          <xdr:rowOff>28575</xdr:rowOff>
        </xdr:from>
        <xdr:to>
          <xdr:col>2</xdr:col>
          <xdr:colOff>1114425</xdr:colOff>
          <xdr:row>144</xdr:row>
          <xdr:rowOff>19050</xdr:rowOff>
        </xdr:to>
        <xdr:sp macro="" textlink="">
          <xdr:nvSpPr>
            <xdr:cNvPr id="2182" name="Check Box 134" hidden="1">
              <a:extLst>
                <a:ext uri="{63B3BB69-23CF-44E3-9099-C40C66FF867C}">
                  <a14:compatExt spid="_x0000_s2182"/>
                </a:ext>
                <a:ext uri="{FF2B5EF4-FFF2-40B4-BE49-F238E27FC236}">
                  <a16:creationId xmlns:a16="http://schemas.microsoft.com/office/drawing/2014/main" id="{00000000-0008-0000-0000-00008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781050</xdr:colOff>
          <xdr:row>143</xdr:row>
          <xdr:rowOff>28575</xdr:rowOff>
        </xdr:from>
        <xdr:to>
          <xdr:col>2</xdr:col>
          <xdr:colOff>962025</xdr:colOff>
          <xdr:row>144</xdr:row>
          <xdr:rowOff>19050</xdr:rowOff>
        </xdr:to>
        <xdr:sp macro="" textlink="">
          <xdr:nvSpPr>
            <xdr:cNvPr id="2183" name="Check Box 135" hidden="1">
              <a:extLst>
                <a:ext uri="{63B3BB69-23CF-44E3-9099-C40C66FF867C}">
                  <a14:compatExt spid="_x0000_s2183"/>
                </a:ext>
                <a:ext uri="{FF2B5EF4-FFF2-40B4-BE49-F238E27FC236}">
                  <a16:creationId xmlns:a16="http://schemas.microsoft.com/office/drawing/2014/main" id="{00000000-0008-0000-0000-00008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628650</xdr:colOff>
          <xdr:row>143</xdr:row>
          <xdr:rowOff>28575</xdr:rowOff>
        </xdr:from>
        <xdr:to>
          <xdr:col>2</xdr:col>
          <xdr:colOff>809625</xdr:colOff>
          <xdr:row>144</xdr:row>
          <xdr:rowOff>19050</xdr:rowOff>
        </xdr:to>
        <xdr:sp macro="" textlink="">
          <xdr:nvSpPr>
            <xdr:cNvPr id="2184" name="Check Box 136" hidden="1">
              <a:extLst>
                <a:ext uri="{63B3BB69-23CF-44E3-9099-C40C66FF867C}">
                  <a14:compatExt spid="_x0000_s2184"/>
                </a:ext>
                <a:ext uri="{FF2B5EF4-FFF2-40B4-BE49-F238E27FC236}">
                  <a16:creationId xmlns:a16="http://schemas.microsoft.com/office/drawing/2014/main" id="{00000000-0008-0000-0000-00008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476250</xdr:colOff>
          <xdr:row>143</xdr:row>
          <xdr:rowOff>28575</xdr:rowOff>
        </xdr:from>
        <xdr:to>
          <xdr:col>2</xdr:col>
          <xdr:colOff>657225</xdr:colOff>
          <xdr:row>144</xdr:row>
          <xdr:rowOff>19050</xdr:rowOff>
        </xdr:to>
        <xdr:sp macro="" textlink="">
          <xdr:nvSpPr>
            <xdr:cNvPr id="2185" name="Check Box 137" hidden="1">
              <a:extLst>
                <a:ext uri="{63B3BB69-23CF-44E3-9099-C40C66FF867C}">
                  <a14:compatExt spid="_x0000_s2185"/>
                </a:ext>
                <a:ext uri="{FF2B5EF4-FFF2-40B4-BE49-F238E27FC236}">
                  <a16:creationId xmlns:a16="http://schemas.microsoft.com/office/drawing/2014/main" id="{00000000-0008-0000-0000-00008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314325</xdr:colOff>
          <xdr:row>143</xdr:row>
          <xdr:rowOff>28575</xdr:rowOff>
        </xdr:from>
        <xdr:to>
          <xdr:col>2</xdr:col>
          <xdr:colOff>495300</xdr:colOff>
          <xdr:row>144</xdr:row>
          <xdr:rowOff>19050</xdr:rowOff>
        </xdr:to>
        <xdr:sp macro="" textlink="">
          <xdr:nvSpPr>
            <xdr:cNvPr id="2186" name="Check Box 138" hidden="1">
              <a:extLst>
                <a:ext uri="{63B3BB69-23CF-44E3-9099-C40C66FF867C}">
                  <a14:compatExt spid="_x0000_s2186"/>
                </a:ext>
                <a:ext uri="{FF2B5EF4-FFF2-40B4-BE49-F238E27FC236}">
                  <a16:creationId xmlns:a16="http://schemas.microsoft.com/office/drawing/2014/main" id="{00000000-0008-0000-0000-00008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161925</xdr:colOff>
          <xdr:row>143</xdr:row>
          <xdr:rowOff>28575</xdr:rowOff>
        </xdr:from>
        <xdr:to>
          <xdr:col>2</xdr:col>
          <xdr:colOff>342900</xdr:colOff>
          <xdr:row>144</xdr:row>
          <xdr:rowOff>19050</xdr:rowOff>
        </xdr:to>
        <xdr:sp macro="" textlink="">
          <xdr:nvSpPr>
            <xdr:cNvPr id="2187" name="Check Box 139" hidden="1">
              <a:extLst>
                <a:ext uri="{63B3BB69-23CF-44E3-9099-C40C66FF867C}">
                  <a14:compatExt spid="_x0000_s2187"/>
                </a:ext>
                <a:ext uri="{FF2B5EF4-FFF2-40B4-BE49-F238E27FC236}">
                  <a16:creationId xmlns:a16="http://schemas.microsoft.com/office/drawing/2014/main" id="{00000000-0008-0000-0000-00008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143</xdr:row>
          <xdr:rowOff>28575</xdr:rowOff>
        </xdr:from>
        <xdr:to>
          <xdr:col>2</xdr:col>
          <xdr:colOff>190500</xdr:colOff>
          <xdr:row>144</xdr:row>
          <xdr:rowOff>19050</xdr:rowOff>
        </xdr:to>
        <xdr:sp macro="" textlink="">
          <xdr:nvSpPr>
            <xdr:cNvPr id="2188" name="Check Box 140" hidden="1">
              <a:extLst>
                <a:ext uri="{63B3BB69-23CF-44E3-9099-C40C66FF867C}">
                  <a14:compatExt spid="_x0000_s2188"/>
                </a:ext>
                <a:ext uri="{FF2B5EF4-FFF2-40B4-BE49-F238E27FC236}">
                  <a16:creationId xmlns:a16="http://schemas.microsoft.com/office/drawing/2014/main" id="{00000000-0008-0000-0000-00008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153</xdr:row>
          <xdr:rowOff>0</xdr:rowOff>
        </xdr:from>
        <xdr:to>
          <xdr:col>2</xdr:col>
          <xdr:colOff>762000</xdr:colOff>
          <xdr:row>154</xdr:row>
          <xdr:rowOff>9525</xdr:rowOff>
        </xdr:to>
        <xdr:sp macro="" textlink="">
          <xdr:nvSpPr>
            <xdr:cNvPr id="2189" name="Drop Down 141" hidden="1">
              <a:extLst>
                <a:ext uri="{63B3BB69-23CF-44E3-9099-C40C66FF867C}">
                  <a14:compatExt spid="_x0000_s2189"/>
                </a:ext>
                <a:ext uri="{FF2B5EF4-FFF2-40B4-BE49-F238E27FC236}">
                  <a16:creationId xmlns:a16="http://schemas.microsoft.com/office/drawing/2014/main" id="{00000000-0008-0000-0000-00008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154</xdr:row>
          <xdr:rowOff>9525</xdr:rowOff>
        </xdr:from>
        <xdr:to>
          <xdr:col>2</xdr:col>
          <xdr:colOff>1571625</xdr:colOff>
          <xdr:row>155</xdr:row>
          <xdr:rowOff>0</xdr:rowOff>
        </xdr:to>
        <xdr:sp macro="" textlink="">
          <xdr:nvSpPr>
            <xdr:cNvPr id="2190" name="Check Box 142" hidden="1">
              <a:extLst>
                <a:ext uri="{63B3BB69-23CF-44E3-9099-C40C66FF867C}">
                  <a14:compatExt spid="_x0000_s2190"/>
                </a:ext>
                <a:ext uri="{FF2B5EF4-FFF2-40B4-BE49-F238E27FC236}">
                  <a16:creationId xmlns:a16="http://schemas.microsoft.com/office/drawing/2014/main" id="{00000000-0008-0000-0000-00008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XN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155</xdr:row>
          <xdr:rowOff>9525</xdr:rowOff>
        </xdr:from>
        <xdr:to>
          <xdr:col>2</xdr:col>
          <xdr:colOff>1571625</xdr:colOff>
          <xdr:row>156</xdr:row>
          <xdr:rowOff>0</xdr:rowOff>
        </xdr:to>
        <xdr:sp macro="" textlink="">
          <xdr:nvSpPr>
            <xdr:cNvPr id="2191" name="Check Box 143" hidden="1">
              <a:extLst>
                <a:ext uri="{63B3BB69-23CF-44E3-9099-C40C66FF867C}">
                  <a14:compatExt spid="_x0000_s2191"/>
                </a:ext>
                <a:ext uri="{FF2B5EF4-FFF2-40B4-BE49-F238E27FC236}">
                  <a16:creationId xmlns:a16="http://schemas.microsoft.com/office/drawing/2014/main" id="{00000000-0008-0000-0000-00008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Shareable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2152650</xdr:colOff>
          <xdr:row>155</xdr:row>
          <xdr:rowOff>180975</xdr:rowOff>
        </xdr:from>
        <xdr:to>
          <xdr:col>2</xdr:col>
          <xdr:colOff>2266950</xdr:colOff>
          <xdr:row>156</xdr:row>
          <xdr:rowOff>190500</xdr:rowOff>
        </xdr:to>
        <xdr:sp macro="" textlink="">
          <xdr:nvSpPr>
            <xdr:cNvPr id="2192" name="Drop Down 144" hidden="1">
              <a:extLst>
                <a:ext uri="{63B3BB69-23CF-44E3-9099-C40C66FF867C}">
                  <a14:compatExt spid="_x0000_s2192"/>
                </a:ext>
                <a:ext uri="{FF2B5EF4-FFF2-40B4-BE49-F238E27FC236}">
                  <a16:creationId xmlns:a16="http://schemas.microsoft.com/office/drawing/2014/main" id="{00000000-0008-0000-0000-00009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158</xdr:row>
          <xdr:rowOff>9525</xdr:rowOff>
        </xdr:from>
        <xdr:to>
          <xdr:col>2</xdr:col>
          <xdr:colOff>1771650</xdr:colOff>
          <xdr:row>159</xdr:row>
          <xdr:rowOff>0</xdr:rowOff>
        </xdr:to>
        <xdr:sp macro="" textlink="">
          <xdr:nvSpPr>
            <xdr:cNvPr id="2193" name="Check Box 145" descr="Configure Region" hidden="1">
              <a:extLst>
                <a:ext uri="{63B3BB69-23CF-44E3-9099-C40C66FF867C}">
                  <a14:compatExt spid="_x0000_s2193"/>
                </a:ext>
                <a:ext uri="{FF2B5EF4-FFF2-40B4-BE49-F238E27FC236}">
                  <a16:creationId xmlns:a16="http://schemas.microsoft.com/office/drawing/2014/main" id="{00000000-0008-0000-0000-00009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de-DE" sz="1100" b="0" i="0" u="none" strike="noStrike" baseline="0">
                  <a:solidFill>
                    <a:srgbClr val="000000"/>
                  </a:solidFill>
                  <a:latin typeface="Aptos Narrow"/>
                </a:rPr>
                <a:t>Configure Region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2152650</xdr:colOff>
          <xdr:row>159</xdr:row>
          <xdr:rowOff>9525</xdr:rowOff>
        </xdr:from>
        <xdr:to>
          <xdr:col>2</xdr:col>
          <xdr:colOff>1581150</xdr:colOff>
          <xdr:row>160</xdr:row>
          <xdr:rowOff>0</xdr:rowOff>
        </xdr:to>
        <xdr:sp macro="" textlink="">
          <xdr:nvSpPr>
            <xdr:cNvPr id="2194" name="Check Box 146" hidden="1">
              <a:extLst>
                <a:ext uri="{63B3BB69-23CF-44E3-9099-C40C66FF867C}">
                  <a14:compatExt spid="_x0000_s2194"/>
                </a:ext>
                <a:ext uri="{FF2B5EF4-FFF2-40B4-BE49-F238E27FC236}">
                  <a16:creationId xmlns:a16="http://schemas.microsoft.com/office/drawing/2014/main" id="{00000000-0008-0000-0000-00009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161</xdr:row>
          <xdr:rowOff>0</xdr:rowOff>
        </xdr:from>
        <xdr:to>
          <xdr:col>2</xdr:col>
          <xdr:colOff>771525</xdr:colOff>
          <xdr:row>162</xdr:row>
          <xdr:rowOff>9525</xdr:rowOff>
        </xdr:to>
        <xdr:sp macro="" textlink="">
          <xdr:nvSpPr>
            <xdr:cNvPr id="2195" name="Drop Down 147" hidden="1">
              <a:extLst>
                <a:ext uri="{63B3BB69-23CF-44E3-9099-C40C66FF867C}">
                  <a14:compatExt spid="_x0000_s2195"/>
                </a:ext>
                <a:ext uri="{FF2B5EF4-FFF2-40B4-BE49-F238E27FC236}">
                  <a16:creationId xmlns:a16="http://schemas.microsoft.com/office/drawing/2014/main" id="{00000000-0008-0000-0000-00009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1095375</xdr:colOff>
          <xdr:row>162</xdr:row>
          <xdr:rowOff>28575</xdr:rowOff>
        </xdr:from>
        <xdr:to>
          <xdr:col>2</xdr:col>
          <xdr:colOff>1276350</xdr:colOff>
          <xdr:row>163</xdr:row>
          <xdr:rowOff>19050</xdr:rowOff>
        </xdr:to>
        <xdr:sp macro="" textlink="">
          <xdr:nvSpPr>
            <xdr:cNvPr id="2196" name="Check Box 148" hidden="1">
              <a:extLst>
                <a:ext uri="{63B3BB69-23CF-44E3-9099-C40C66FF867C}">
                  <a14:compatExt spid="_x0000_s2196"/>
                </a:ext>
                <a:ext uri="{FF2B5EF4-FFF2-40B4-BE49-F238E27FC236}">
                  <a16:creationId xmlns:a16="http://schemas.microsoft.com/office/drawing/2014/main" id="{00000000-0008-0000-0000-00009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942975</xdr:colOff>
          <xdr:row>162</xdr:row>
          <xdr:rowOff>28575</xdr:rowOff>
        </xdr:from>
        <xdr:to>
          <xdr:col>2</xdr:col>
          <xdr:colOff>1123950</xdr:colOff>
          <xdr:row>163</xdr:row>
          <xdr:rowOff>19050</xdr:rowOff>
        </xdr:to>
        <xdr:sp macro="" textlink="">
          <xdr:nvSpPr>
            <xdr:cNvPr id="2197" name="Check Box 149" hidden="1">
              <a:extLst>
                <a:ext uri="{63B3BB69-23CF-44E3-9099-C40C66FF867C}">
                  <a14:compatExt spid="_x0000_s2197"/>
                </a:ext>
                <a:ext uri="{FF2B5EF4-FFF2-40B4-BE49-F238E27FC236}">
                  <a16:creationId xmlns:a16="http://schemas.microsoft.com/office/drawing/2014/main" id="{00000000-0008-0000-0000-00009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790575</xdr:colOff>
          <xdr:row>162</xdr:row>
          <xdr:rowOff>28575</xdr:rowOff>
        </xdr:from>
        <xdr:to>
          <xdr:col>2</xdr:col>
          <xdr:colOff>971550</xdr:colOff>
          <xdr:row>163</xdr:row>
          <xdr:rowOff>19050</xdr:rowOff>
        </xdr:to>
        <xdr:sp macro="" textlink="">
          <xdr:nvSpPr>
            <xdr:cNvPr id="2198" name="Check Box 150" hidden="1">
              <a:extLst>
                <a:ext uri="{63B3BB69-23CF-44E3-9099-C40C66FF867C}">
                  <a14:compatExt spid="_x0000_s2198"/>
                </a:ext>
                <a:ext uri="{FF2B5EF4-FFF2-40B4-BE49-F238E27FC236}">
                  <a16:creationId xmlns:a16="http://schemas.microsoft.com/office/drawing/2014/main" id="{00000000-0008-0000-0000-00009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162</xdr:row>
          <xdr:rowOff>28575</xdr:rowOff>
        </xdr:from>
        <xdr:to>
          <xdr:col>2</xdr:col>
          <xdr:colOff>819150</xdr:colOff>
          <xdr:row>163</xdr:row>
          <xdr:rowOff>19050</xdr:rowOff>
        </xdr:to>
        <xdr:sp macro="" textlink="">
          <xdr:nvSpPr>
            <xdr:cNvPr id="2199" name="Check Box 151" hidden="1">
              <a:extLst>
                <a:ext uri="{63B3BB69-23CF-44E3-9099-C40C66FF867C}">
                  <a14:compatExt spid="_x0000_s2199"/>
                </a:ext>
                <a:ext uri="{FF2B5EF4-FFF2-40B4-BE49-F238E27FC236}">
                  <a16:creationId xmlns:a16="http://schemas.microsoft.com/office/drawing/2014/main" id="{00000000-0008-0000-0000-00009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476250</xdr:colOff>
          <xdr:row>162</xdr:row>
          <xdr:rowOff>28575</xdr:rowOff>
        </xdr:from>
        <xdr:to>
          <xdr:col>2</xdr:col>
          <xdr:colOff>657225</xdr:colOff>
          <xdr:row>163</xdr:row>
          <xdr:rowOff>19050</xdr:rowOff>
        </xdr:to>
        <xdr:sp macro="" textlink="">
          <xdr:nvSpPr>
            <xdr:cNvPr id="2200" name="Check Box 152" hidden="1">
              <a:extLst>
                <a:ext uri="{63B3BB69-23CF-44E3-9099-C40C66FF867C}">
                  <a14:compatExt spid="_x0000_s2200"/>
                </a:ext>
                <a:ext uri="{FF2B5EF4-FFF2-40B4-BE49-F238E27FC236}">
                  <a16:creationId xmlns:a16="http://schemas.microsoft.com/office/drawing/2014/main" id="{00000000-0008-0000-0000-00009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323850</xdr:colOff>
          <xdr:row>162</xdr:row>
          <xdr:rowOff>28575</xdr:rowOff>
        </xdr:from>
        <xdr:to>
          <xdr:col>2</xdr:col>
          <xdr:colOff>504825</xdr:colOff>
          <xdr:row>163</xdr:row>
          <xdr:rowOff>19050</xdr:rowOff>
        </xdr:to>
        <xdr:sp macro="" textlink="">
          <xdr:nvSpPr>
            <xdr:cNvPr id="2201" name="Check Box 153" hidden="1">
              <a:extLst>
                <a:ext uri="{63B3BB69-23CF-44E3-9099-C40C66FF867C}">
                  <a14:compatExt spid="_x0000_s2201"/>
                </a:ext>
                <a:ext uri="{FF2B5EF4-FFF2-40B4-BE49-F238E27FC236}">
                  <a16:creationId xmlns:a16="http://schemas.microsoft.com/office/drawing/2014/main" id="{00000000-0008-0000-0000-00009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162</xdr:row>
          <xdr:rowOff>28575</xdr:rowOff>
        </xdr:from>
        <xdr:to>
          <xdr:col>2</xdr:col>
          <xdr:colOff>352425</xdr:colOff>
          <xdr:row>163</xdr:row>
          <xdr:rowOff>19050</xdr:rowOff>
        </xdr:to>
        <xdr:sp macro="" textlink="">
          <xdr:nvSpPr>
            <xdr:cNvPr id="2202" name="Check Box 154" hidden="1">
              <a:extLst>
                <a:ext uri="{63B3BB69-23CF-44E3-9099-C40C66FF867C}">
                  <a14:compatExt spid="_x0000_s2202"/>
                </a:ext>
                <a:ext uri="{FF2B5EF4-FFF2-40B4-BE49-F238E27FC236}">
                  <a16:creationId xmlns:a16="http://schemas.microsoft.com/office/drawing/2014/main" id="{00000000-0008-0000-0000-00009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162</xdr:row>
          <xdr:rowOff>28575</xdr:rowOff>
        </xdr:from>
        <xdr:to>
          <xdr:col>2</xdr:col>
          <xdr:colOff>200025</xdr:colOff>
          <xdr:row>163</xdr:row>
          <xdr:rowOff>19050</xdr:rowOff>
        </xdr:to>
        <xdr:sp macro="" textlink="">
          <xdr:nvSpPr>
            <xdr:cNvPr id="2203" name="Check Box 155" hidden="1">
              <a:extLst>
                <a:ext uri="{63B3BB69-23CF-44E3-9099-C40C66FF867C}">
                  <a14:compatExt spid="_x0000_s2203"/>
                </a:ext>
                <a:ext uri="{FF2B5EF4-FFF2-40B4-BE49-F238E27FC236}">
                  <a16:creationId xmlns:a16="http://schemas.microsoft.com/office/drawing/2014/main" id="{00000000-0008-0000-0000-00009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172</xdr:row>
          <xdr:rowOff>0</xdr:rowOff>
        </xdr:from>
        <xdr:to>
          <xdr:col>2</xdr:col>
          <xdr:colOff>771525</xdr:colOff>
          <xdr:row>172</xdr:row>
          <xdr:rowOff>180975</xdr:rowOff>
        </xdr:to>
        <xdr:sp macro="" textlink="">
          <xdr:nvSpPr>
            <xdr:cNvPr id="2204" name="Drop Down 156" hidden="1">
              <a:extLst>
                <a:ext uri="{63B3BB69-23CF-44E3-9099-C40C66FF867C}">
                  <a14:compatExt spid="_x0000_s2204"/>
                </a:ext>
                <a:ext uri="{FF2B5EF4-FFF2-40B4-BE49-F238E27FC236}">
                  <a16:creationId xmlns:a16="http://schemas.microsoft.com/office/drawing/2014/main" id="{00000000-0008-0000-0000-00009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2152650</xdr:colOff>
          <xdr:row>173</xdr:row>
          <xdr:rowOff>9525</xdr:rowOff>
        </xdr:from>
        <xdr:to>
          <xdr:col>2</xdr:col>
          <xdr:colOff>1571625</xdr:colOff>
          <xdr:row>174</xdr:row>
          <xdr:rowOff>0</xdr:rowOff>
        </xdr:to>
        <xdr:sp macro="" textlink="">
          <xdr:nvSpPr>
            <xdr:cNvPr id="2205" name="Check Box 157" hidden="1">
              <a:extLst>
                <a:ext uri="{63B3BB69-23CF-44E3-9099-C40C66FF867C}">
                  <a14:compatExt spid="_x0000_s2205"/>
                </a:ext>
                <a:ext uri="{FF2B5EF4-FFF2-40B4-BE49-F238E27FC236}">
                  <a16:creationId xmlns:a16="http://schemas.microsoft.com/office/drawing/2014/main" id="{00000000-0008-0000-0000-00009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XN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2152650</xdr:colOff>
          <xdr:row>174</xdr:row>
          <xdr:rowOff>9525</xdr:rowOff>
        </xdr:from>
        <xdr:to>
          <xdr:col>2</xdr:col>
          <xdr:colOff>1571625</xdr:colOff>
          <xdr:row>175</xdr:row>
          <xdr:rowOff>0</xdr:rowOff>
        </xdr:to>
        <xdr:sp macro="" textlink="">
          <xdr:nvSpPr>
            <xdr:cNvPr id="2206" name="Check Box 158" hidden="1">
              <a:extLst>
                <a:ext uri="{63B3BB69-23CF-44E3-9099-C40C66FF867C}">
                  <a14:compatExt spid="_x0000_s2206"/>
                </a:ext>
                <a:ext uri="{FF2B5EF4-FFF2-40B4-BE49-F238E27FC236}">
                  <a16:creationId xmlns:a16="http://schemas.microsoft.com/office/drawing/2014/main" id="{00000000-0008-0000-0000-00009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Shareable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2152650</xdr:colOff>
          <xdr:row>175</xdr:row>
          <xdr:rowOff>9525</xdr:rowOff>
        </xdr:from>
        <xdr:to>
          <xdr:col>2</xdr:col>
          <xdr:colOff>2266950</xdr:colOff>
          <xdr:row>175</xdr:row>
          <xdr:rowOff>180975</xdr:rowOff>
        </xdr:to>
        <xdr:sp macro="" textlink="">
          <xdr:nvSpPr>
            <xdr:cNvPr id="2207" name="Drop Down 159" hidden="1">
              <a:extLst>
                <a:ext uri="{63B3BB69-23CF-44E3-9099-C40C66FF867C}">
                  <a14:compatExt spid="_x0000_s2207"/>
                </a:ext>
                <a:ext uri="{FF2B5EF4-FFF2-40B4-BE49-F238E27FC236}">
                  <a16:creationId xmlns:a16="http://schemas.microsoft.com/office/drawing/2014/main" id="{00000000-0008-0000-0000-00009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196</xdr:row>
          <xdr:rowOff>9525</xdr:rowOff>
        </xdr:from>
        <xdr:to>
          <xdr:col>2</xdr:col>
          <xdr:colOff>1771650</xdr:colOff>
          <xdr:row>197</xdr:row>
          <xdr:rowOff>0</xdr:rowOff>
        </xdr:to>
        <xdr:sp macro="" textlink="">
          <xdr:nvSpPr>
            <xdr:cNvPr id="2224" name="Check Box 176" hidden="1">
              <a:extLst>
                <a:ext uri="{63B3BB69-23CF-44E3-9099-C40C66FF867C}">
                  <a14:compatExt spid="_x0000_s2224"/>
                </a:ext>
                <a:ext uri="{FF2B5EF4-FFF2-40B4-BE49-F238E27FC236}">
                  <a16:creationId xmlns:a16="http://schemas.microsoft.com/office/drawing/2014/main" id="{00000000-0008-0000-0000-0000B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de-DE" sz="1100" b="0" i="0" u="none" strike="noStrike" baseline="0">
                  <a:solidFill>
                    <a:srgbClr val="000000"/>
                  </a:solidFill>
                  <a:latin typeface="Aptos Narrow"/>
                </a:rPr>
                <a:t>Configure Region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225" name="Check Box 177" hidden="1">
              <a:extLst>
                <a:ext uri="{63B3BB69-23CF-44E3-9099-C40C66FF867C}">
                  <a14:compatExt spid="_x0000_s2225"/>
                </a:ext>
                <a:ext uri="{FF2B5EF4-FFF2-40B4-BE49-F238E27FC236}">
                  <a16:creationId xmlns:a16="http://schemas.microsoft.com/office/drawing/2014/main" id="{00000000-0008-0000-0000-0000B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226" name="Drop Down 178" hidden="1">
              <a:extLst>
                <a:ext uri="{63B3BB69-23CF-44E3-9099-C40C66FF867C}">
                  <a14:compatExt spid="_x0000_s2226"/>
                </a:ext>
                <a:ext uri="{FF2B5EF4-FFF2-40B4-BE49-F238E27FC236}">
                  <a16:creationId xmlns:a16="http://schemas.microsoft.com/office/drawing/2014/main" id="{00000000-0008-0000-0000-0000B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1085850</xdr:colOff>
          <xdr:row>200</xdr:row>
          <xdr:rowOff>28575</xdr:rowOff>
        </xdr:from>
        <xdr:to>
          <xdr:col>2</xdr:col>
          <xdr:colOff>1266825</xdr:colOff>
          <xdr:row>201</xdr:row>
          <xdr:rowOff>19050</xdr:rowOff>
        </xdr:to>
        <xdr:sp macro="" textlink="">
          <xdr:nvSpPr>
            <xdr:cNvPr id="2227" name="Check Box 179" hidden="1">
              <a:extLst>
                <a:ext uri="{63B3BB69-23CF-44E3-9099-C40C66FF867C}">
                  <a14:compatExt spid="_x0000_s2227"/>
                </a:ext>
                <a:ext uri="{FF2B5EF4-FFF2-40B4-BE49-F238E27FC236}">
                  <a16:creationId xmlns:a16="http://schemas.microsoft.com/office/drawing/2014/main" id="{00000000-0008-0000-0000-0000B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933450</xdr:colOff>
          <xdr:row>200</xdr:row>
          <xdr:rowOff>28575</xdr:rowOff>
        </xdr:from>
        <xdr:to>
          <xdr:col>2</xdr:col>
          <xdr:colOff>1114425</xdr:colOff>
          <xdr:row>201</xdr:row>
          <xdr:rowOff>19050</xdr:rowOff>
        </xdr:to>
        <xdr:sp macro="" textlink="">
          <xdr:nvSpPr>
            <xdr:cNvPr id="2228" name="Check Box 180" hidden="1">
              <a:extLst>
                <a:ext uri="{63B3BB69-23CF-44E3-9099-C40C66FF867C}">
                  <a14:compatExt spid="_x0000_s2228"/>
                </a:ext>
                <a:ext uri="{FF2B5EF4-FFF2-40B4-BE49-F238E27FC236}">
                  <a16:creationId xmlns:a16="http://schemas.microsoft.com/office/drawing/2014/main" id="{00000000-0008-0000-0000-0000B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781050</xdr:colOff>
          <xdr:row>200</xdr:row>
          <xdr:rowOff>28575</xdr:rowOff>
        </xdr:from>
        <xdr:to>
          <xdr:col>2</xdr:col>
          <xdr:colOff>962025</xdr:colOff>
          <xdr:row>201</xdr:row>
          <xdr:rowOff>19050</xdr:rowOff>
        </xdr:to>
        <xdr:sp macro="" textlink="">
          <xdr:nvSpPr>
            <xdr:cNvPr id="2229" name="Check Box 181" hidden="1">
              <a:extLst>
                <a:ext uri="{63B3BB69-23CF-44E3-9099-C40C66FF867C}">
                  <a14:compatExt spid="_x0000_s2229"/>
                </a:ext>
                <a:ext uri="{FF2B5EF4-FFF2-40B4-BE49-F238E27FC236}">
                  <a16:creationId xmlns:a16="http://schemas.microsoft.com/office/drawing/2014/main" id="{00000000-0008-0000-0000-0000B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628650</xdr:colOff>
          <xdr:row>200</xdr:row>
          <xdr:rowOff>28575</xdr:rowOff>
        </xdr:from>
        <xdr:to>
          <xdr:col>2</xdr:col>
          <xdr:colOff>809625</xdr:colOff>
          <xdr:row>201</xdr:row>
          <xdr:rowOff>19050</xdr:rowOff>
        </xdr:to>
        <xdr:sp macro="" textlink="">
          <xdr:nvSpPr>
            <xdr:cNvPr id="2230" name="Check Box 182" hidden="1">
              <a:extLst>
                <a:ext uri="{63B3BB69-23CF-44E3-9099-C40C66FF867C}">
                  <a14:compatExt spid="_x0000_s2230"/>
                </a:ext>
                <a:ext uri="{FF2B5EF4-FFF2-40B4-BE49-F238E27FC236}">
                  <a16:creationId xmlns:a16="http://schemas.microsoft.com/office/drawing/2014/main" id="{00000000-0008-0000-0000-0000B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476250</xdr:colOff>
          <xdr:row>200</xdr:row>
          <xdr:rowOff>28575</xdr:rowOff>
        </xdr:from>
        <xdr:to>
          <xdr:col>2</xdr:col>
          <xdr:colOff>657225</xdr:colOff>
          <xdr:row>201</xdr:row>
          <xdr:rowOff>19050</xdr:rowOff>
        </xdr:to>
        <xdr:sp macro="" textlink="">
          <xdr:nvSpPr>
            <xdr:cNvPr id="2231" name="Check Box 183" hidden="1">
              <a:extLst>
                <a:ext uri="{63B3BB69-23CF-44E3-9099-C40C66FF867C}">
                  <a14:compatExt spid="_x0000_s2231"/>
                </a:ext>
                <a:ext uri="{FF2B5EF4-FFF2-40B4-BE49-F238E27FC236}">
                  <a16:creationId xmlns:a16="http://schemas.microsoft.com/office/drawing/2014/main" id="{00000000-0008-0000-0000-0000B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314325</xdr:colOff>
          <xdr:row>200</xdr:row>
          <xdr:rowOff>28575</xdr:rowOff>
        </xdr:from>
        <xdr:to>
          <xdr:col>2</xdr:col>
          <xdr:colOff>495300</xdr:colOff>
          <xdr:row>201</xdr:row>
          <xdr:rowOff>19050</xdr:rowOff>
        </xdr:to>
        <xdr:sp macro="" textlink="">
          <xdr:nvSpPr>
            <xdr:cNvPr id="2232" name="Check Box 184" hidden="1">
              <a:extLst>
                <a:ext uri="{63B3BB69-23CF-44E3-9099-C40C66FF867C}">
                  <a14:compatExt spid="_x0000_s2232"/>
                </a:ext>
                <a:ext uri="{FF2B5EF4-FFF2-40B4-BE49-F238E27FC236}">
                  <a16:creationId xmlns:a16="http://schemas.microsoft.com/office/drawing/2014/main" id="{00000000-0008-0000-0000-0000B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161925</xdr:colOff>
          <xdr:row>200</xdr:row>
          <xdr:rowOff>28575</xdr:rowOff>
        </xdr:from>
        <xdr:to>
          <xdr:col>2</xdr:col>
          <xdr:colOff>342900</xdr:colOff>
          <xdr:row>201</xdr:row>
          <xdr:rowOff>19050</xdr:rowOff>
        </xdr:to>
        <xdr:sp macro="" textlink="">
          <xdr:nvSpPr>
            <xdr:cNvPr id="2233" name="Check Box 185" hidden="1">
              <a:extLst>
                <a:ext uri="{63B3BB69-23CF-44E3-9099-C40C66FF867C}">
                  <a14:compatExt spid="_x0000_s2233"/>
                </a:ext>
                <a:ext uri="{FF2B5EF4-FFF2-40B4-BE49-F238E27FC236}">
                  <a16:creationId xmlns:a16="http://schemas.microsoft.com/office/drawing/2014/main" id="{00000000-0008-0000-0000-0000B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200</xdr:row>
          <xdr:rowOff>28575</xdr:rowOff>
        </xdr:from>
        <xdr:to>
          <xdr:col>2</xdr:col>
          <xdr:colOff>190500</xdr:colOff>
          <xdr:row>201</xdr:row>
          <xdr:rowOff>19050</xdr:rowOff>
        </xdr:to>
        <xdr:sp macro="" textlink="">
          <xdr:nvSpPr>
            <xdr:cNvPr id="2234" name="Check Box 186" hidden="1">
              <a:extLst>
                <a:ext uri="{63B3BB69-23CF-44E3-9099-C40C66FF867C}">
                  <a14:compatExt spid="_x0000_s2234"/>
                </a:ext>
                <a:ext uri="{FF2B5EF4-FFF2-40B4-BE49-F238E27FC236}">
                  <a16:creationId xmlns:a16="http://schemas.microsoft.com/office/drawing/2014/main" id="{00000000-0008-0000-0000-0000B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235" name="Drop Down 187" hidden="1">
              <a:extLst>
                <a:ext uri="{63B3BB69-23CF-44E3-9099-C40C66FF867C}">
                  <a14:compatExt spid="_x0000_s2235"/>
                </a:ext>
                <a:ext uri="{FF2B5EF4-FFF2-40B4-BE49-F238E27FC236}">
                  <a16:creationId xmlns:a16="http://schemas.microsoft.com/office/drawing/2014/main" id="{00000000-0008-0000-0000-0000B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236" name="Check Box 188" hidden="1">
              <a:extLst>
                <a:ext uri="{63B3BB69-23CF-44E3-9099-C40C66FF867C}">
                  <a14:compatExt spid="_x0000_s2236"/>
                </a:ext>
                <a:ext uri="{FF2B5EF4-FFF2-40B4-BE49-F238E27FC236}">
                  <a16:creationId xmlns:a16="http://schemas.microsoft.com/office/drawing/2014/main" id="{00000000-0008-0000-0000-0000B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XN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237" name="Check Box 189" hidden="1">
              <a:extLst>
                <a:ext uri="{63B3BB69-23CF-44E3-9099-C40C66FF867C}">
                  <a14:compatExt spid="_x0000_s2237"/>
                </a:ext>
                <a:ext uri="{FF2B5EF4-FFF2-40B4-BE49-F238E27FC236}">
                  <a16:creationId xmlns:a16="http://schemas.microsoft.com/office/drawing/2014/main" id="{00000000-0008-0000-0000-0000B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Shareable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2152650</xdr:colOff>
          <xdr:row>212</xdr:row>
          <xdr:rowOff>180975</xdr:rowOff>
        </xdr:from>
        <xdr:to>
          <xdr:col>2</xdr:col>
          <xdr:colOff>2266950</xdr:colOff>
          <xdr:row>213</xdr:row>
          <xdr:rowOff>190500</xdr:rowOff>
        </xdr:to>
        <xdr:sp macro="" textlink="">
          <xdr:nvSpPr>
            <xdr:cNvPr id="2238" name="Drop Down 190" hidden="1">
              <a:extLst>
                <a:ext uri="{63B3BB69-23CF-44E3-9099-C40C66FF867C}">
                  <a14:compatExt spid="_x0000_s2238"/>
                </a:ext>
                <a:ext uri="{FF2B5EF4-FFF2-40B4-BE49-F238E27FC236}">
                  <a16:creationId xmlns:a16="http://schemas.microsoft.com/office/drawing/2014/main" id="{00000000-0008-0000-0000-0000B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215</xdr:row>
          <xdr:rowOff>9525</xdr:rowOff>
        </xdr:from>
        <xdr:to>
          <xdr:col>2</xdr:col>
          <xdr:colOff>1771650</xdr:colOff>
          <xdr:row>216</xdr:row>
          <xdr:rowOff>0</xdr:rowOff>
        </xdr:to>
        <xdr:sp macro="" textlink="">
          <xdr:nvSpPr>
            <xdr:cNvPr id="2239" name="Check Box 191" hidden="1">
              <a:extLst>
                <a:ext uri="{63B3BB69-23CF-44E3-9099-C40C66FF867C}">
                  <a14:compatExt spid="_x0000_s2239"/>
                </a:ext>
                <a:ext uri="{FF2B5EF4-FFF2-40B4-BE49-F238E27FC236}">
                  <a16:creationId xmlns:a16="http://schemas.microsoft.com/office/drawing/2014/main" id="{00000000-0008-0000-0000-0000B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de-DE" sz="1100" b="0" i="0" u="none" strike="noStrike" baseline="0">
                  <a:solidFill>
                    <a:srgbClr val="000000"/>
                  </a:solidFill>
                  <a:latin typeface="Aptos Narrow"/>
                </a:rPr>
                <a:t>Configure Region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240" name="Check Box 192" hidden="1">
              <a:extLst>
                <a:ext uri="{63B3BB69-23CF-44E3-9099-C40C66FF867C}">
                  <a14:compatExt spid="_x0000_s2240"/>
                </a:ext>
                <a:ext uri="{FF2B5EF4-FFF2-40B4-BE49-F238E27FC236}">
                  <a16:creationId xmlns:a16="http://schemas.microsoft.com/office/drawing/2014/main" id="{00000000-0008-0000-0000-0000C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241" name="Drop Down 193" hidden="1">
              <a:extLst>
                <a:ext uri="{63B3BB69-23CF-44E3-9099-C40C66FF867C}">
                  <a14:compatExt spid="_x0000_s2241"/>
                </a:ext>
                <a:ext uri="{FF2B5EF4-FFF2-40B4-BE49-F238E27FC236}">
                  <a16:creationId xmlns:a16="http://schemas.microsoft.com/office/drawing/2014/main" id="{00000000-0008-0000-0000-0000C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1085850</xdr:colOff>
          <xdr:row>219</xdr:row>
          <xdr:rowOff>28575</xdr:rowOff>
        </xdr:from>
        <xdr:to>
          <xdr:col>2</xdr:col>
          <xdr:colOff>1266825</xdr:colOff>
          <xdr:row>220</xdr:row>
          <xdr:rowOff>19050</xdr:rowOff>
        </xdr:to>
        <xdr:sp macro="" textlink="">
          <xdr:nvSpPr>
            <xdr:cNvPr id="2242" name="Check Box 194" hidden="1">
              <a:extLst>
                <a:ext uri="{63B3BB69-23CF-44E3-9099-C40C66FF867C}">
                  <a14:compatExt spid="_x0000_s2242"/>
                </a:ext>
                <a:ext uri="{FF2B5EF4-FFF2-40B4-BE49-F238E27FC236}">
                  <a16:creationId xmlns:a16="http://schemas.microsoft.com/office/drawing/2014/main" id="{00000000-0008-0000-0000-0000C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933450</xdr:colOff>
          <xdr:row>219</xdr:row>
          <xdr:rowOff>28575</xdr:rowOff>
        </xdr:from>
        <xdr:to>
          <xdr:col>2</xdr:col>
          <xdr:colOff>1114425</xdr:colOff>
          <xdr:row>220</xdr:row>
          <xdr:rowOff>19050</xdr:rowOff>
        </xdr:to>
        <xdr:sp macro="" textlink="">
          <xdr:nvSpPr>
            <xdr:cNvPr id="2243" name="Check Box 195" hidden="1">
              <a:extLst>
                <a:ext uri="{63B3BB69-23CF-44E3-9099-C40C66FF867C}">
                  <a14:compatExt spid="_x0000_s2243"/>
                </a:ext>
                <a:ext uri="{FF2B5EF4-FFF2-40B4-BE49-F238E27FC236}">
                  <a16:creationId xmlns:a16="http://schemas.microsoft.com/office/drawing/2014/main" id="{00000000-0008-0000-0000-0000C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781050</xdr:colOff>
          <xdr:row>219</xdr:row>
          <xdr:rowOff>28575</xdr:rowOff>
        </xdr:from>
        <xdr:to>
          <xdr:col>2</xdr:col>
          <xdr:colOff>962025</xdr:colOff>
          <xdr:row>220</xdr:row>
          <xdr:rowOff>19050</xdr:rowOff>
        </xdr:to>
        <xdr:sp macro="" textlink="">
          <xdr:nvSpPr>
            <xdr:cNvPr id="2244" name="Check Box 196" hidden="1">
              <a:extLst>
                <a:ext uri="{63B3BB69-23CF-44E3-9099-C40C66FF867C}">
                  <a14:compatExt spid="_x0000_s2244"/>
                </a:ext>
                <a:ext uri="{FF2B5EF4-FFF2-40B4-BE49-F238E27FC236}">
                  <a16:creationId xmlns:a16="http://schemas.microsoft.com/office/drawing/2014/main" id="{00000000-0008-0000-0000-0000C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619125</xdr:colOff>
          <xdr:row>219</xdr:row>
          <xdr:rowOff>28575</xdr:rowOff>
        </xdr:from>
        <xdr:to>
          <xdr:col>2</xdr:col>
          <xdr:colOff>800100</xdr:colOff>
          <xdr:row>220</xdr:row>
          <xdr:rowOff>19050</xdr:rowOff>
        </xdr:to>
        <xdr:sp macro="" textlink="">
          <xdr:nvSpPr>
            <xdr:cNvPr id="2245" name="Check Box 197" hidden="1">
              <a:extLst>
                <a:ext uri="{63B3BB69-23CF-44E3-9099-C40C66FF867C}">
                  <a14:compatExt spid="_x0000_s2245"/>
                </a:ext>
                <a:ext uri="{FF2B5EF4-FFF2-40B4-BE49-F238E27FC236}">
                  <a16:creationId xmlns:a16="http://schemas.microsoft.com/office/drawing/2014/main" id="{00000000-0008-0000-0000-0000C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466725</xdr:colOff>
          <xdr:row>219</xdr:row>
          <xdr:rowOff>28575</xdr:rowOff>
        </xdr:from>
        <xdr:to>
          <xdr:col>2</xdr:col>
          <xdr:colOff>647700</xdr:colOff>
          <xdr:row>220</xdr:row>
          <xdr:rowOff>19050</xdr:rowOff>
        </xdr:to>
        <xdr:sp macro="" textlink="">
          <xdr:nvSpPr>
            <xdr:cNvPr id="2246" name="Check Box 198" hidden="1">
              <a:extLst>
                <a:ext uri="{63B3BB69-23CF-44E3-9099-C40C66FF867C}">
                  <a14:compatExt spid="_x0000_s2246"/>
                </a:ext>
                <a:ext uri="{FF2B5EF4-FFF2-40B4-BE49-F238E27FC236}">
                  <a16:creationId xmlns:a16="http://schemas.microsoft.com/office/drawing/2014/main" id="{00000000-0008-0000-0000-0000C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314325</xdr:colOff>
          <xdr:row>219</xdr:row>
          <xdr:rowOff>28575</xdr:rowOff>
        </xdr:from>
        <xdr:to>
          <xdr:col>2</xdr:col>
          <xdr:colOff>495300</xdr:colOff>
          <xdr:row>220</xdr:row>
          <xdr:rowOff>19050</xdr:rowOff>
        </xdr:to>
        <xdr:sp macro="" textlink="">
          <xdr:nvSpPr>
            <xdr:cNvPr id="2247" name="Check Box 199" hidden="1">
              <a:extLst>
                <a:ext uri="{63B3BB69-23CF-44E3-9099-C40C66FF867C}">
                  <a14:compatExt spid="_x0000_s2247"/>
                </a:ext>
                <a:ext uri="{FF2B5EF4-FFF2-40B4-BE49-F238E27FC236}">
                  <a16:creationId xmlns:a16="http://schemas.microsoft.com/office/drawing/2014/main" id="{00000000-0008-0000-0000-0000C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161925</xdr:colOff>
          <xdr:row>219</xdr:row>
          <xdr:rowOff>28575</xdr:rowOff>
        </xdr:from>
        <xdr:to>
          <xdr:col>2</xdr:col>
          <xdr:colOff>342900</xdr:colOff>
          <xdr:row>220</xdr:row>
          <xdr:rowOff>19050</xdr:rowOff>
        </xdr:to>
        <xdr:sp macro="" textlink="">
          <xdr:nvSpPr>
            <xdr:cNvPr id="2248" name="Check Box 200" hidden="1">
              <a:extLst>
                <a:ext uri="{63B3BB69-23CF-44E3-9099-C40C66FF867C}">
                  <a14:compatExt spid="_x0000_s2248"/>
                </a:ext>
                <a:ext uri="{FF2B5EF4-FFF2-40B4-BE49-F238E27FC236}">
                  <a16:creationId xmlns:a16="http://schemas.microsoft.com/office/drawing/2014/main" id="{00000000-0008-0000-0000-0000C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219</xdr:row>
          <xdr:rowOff>28575</xdr:rowOff>
        </xdr:from>
        <xdr:to>
          <xdr:col>2</xdr:col>
          <xdr:colOff>190500</xdr:colOff>
          <xdr:row>220</xdr:row>
          <xdr:rowOff>19050</xdr:rowOff>
        </xdr:to>
        <xdr:sp macro="" textlink="">
          <xdr:nvSpPr>
            <xdr:cNvPr id="2249" name="Check Box 201" hidden="1">
              <a:extLst>
                <a:ext uri="{63B3BB69-23CF-44E3-9099-C40C66FF867C}">
                  <a14:compatExt spid="_x0000_s2249"/>
                </a:ext>
                <a:ext uri="{FF2B5EF4-FFF2-40B4-BE49-F238E27FC236}">
                  <a16:creationId xmlns:a16="http://schemas.microsoft.com/office/drawing/2014/main" id="{00000000-0008-0000-0000-0000C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250" name="Drop Down 202" hidden="1">
              <a:extLst>
                <a:ext uri="{63B3BB69-23CF-44E3-9099-C40C66FF867C}">
                  <a14:compatExt spid="_x0000_s2250"/>
                </a:ext>
                <a:ext uri="{FF2B5EF4-FFF2-40B4-BE49-F238E27FC236}">
                  <a16:creationId xmlns:a16="http://schemas.microsoft.com/office/drawing/2014/main" id="{00000000-0008-0000-0000-0000C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251" name="Check Box 203" hidden="1">
              <a:extLst>
                <a:ext uri="{63B3BB69-23CF-44E3-9099-C40C66FF867C}">
                  <a14:compatExt spid="_x0000_s2251"/>
                </a:ext>
                <a:ext uri="{FF2B5EF4-FFF2-40B4-BE49-F238E27FC236}">
                  <a16:creationId xmlns:a16="http://schemas.microsoft.com/office/drawing/2014/main" id="{00000000-0008-0000-0000-0000C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XN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252" name="Check Box 204" hidden="1">
              <a:extLst>
                <a:ext uri="{63B3BB69-23CF-44E3-9099-C40C66FF867C}">
                  <a14:compatExt spid="_x0000_s2252"/>
                </a:ext>
                <a:ext uri="{FF2B5EF4-FFF2-40B4-BE49-F238E27FC236}">
                  <a16:creationId xmlns:a16="http://schemas.microsoft.com/office/drawing/2014/main" id="{00000000-0008-0000-0000-0000C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Shareable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2152650</xdr:colOff>
          <xdr:row>231</xdr:row>
          <xdr:rowOff>180975</xdr:rowOff>
        </xdr:from>
        <xdr:to>
          <xdr:col>2</xdr:col>
          <xdr:colOff>2266950</xdr:colOff>
          <xdr:row>232</xdr:row>
          <xdr:rowOff>190500</xdr:rowOff>
        </xdr:to>
        <xdr:sp macro="" textlink="">
          <xdr:nvSpPr>
            <xdr:cNvPr id="2253" name="Drop Down 205" hidden="1">
              <a:extLst>
                <a:ext uri="{63B3BB69-23CF-44E3-9099-C40C66FF867C}">
                  <a14:compatExt spid="_x0000_s2253"/>
                </a:ext>
                <a:ext uri="{FF2B5EF4-FFF2-40B4-BE49-F238E27FC236}">
                  <a16:creationId xmlns:a16="http://schemas.microsoft.com/office/drawing/2014/main" id="{00000000-0008-0000-0000-0000C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234</xdr:row>
          <xdr:rowOff>9525</xdr:rowOff>
        </xdr:from>
        <xdr:to>
          <xdr:col>2</xdr:col>
          <xdr:colOff>1771650</xdr:colOff>
          <xdr:row>235</xdr:row>
          <xdr:rowOff>0</xdr:rowOff>
        </xdr:to>
        <xdr:sp macro="" textlink="">
          <xdr:nvSpPr>
            <xdr:cNvPr id="2254" name="Check Box 206" hidden="1">
              <a:extLst>
                <a:ext uri="{63B3BB69-23CF-44E3-9099-C40C66FF867C}">
                  <a14:compatExt spid="_x0000_s2254"/>
                </a:ext>
                <a:ext uri="{FF2B5EF4-FFF2-40B4-BE49-F238E27FC236}">
                  <a16:creationId xmlns:a16="http://schemas.microsoft.com/office/drawing/2014/main" id="{00000000-0008-0000-0000-0000C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de-DE" sz="1100" b="0" i="0" u="none" strike="noStrike" baseline="0">
                  <a:solidFill>
                    <a:srgbClr val="000000"/>
                  </a:solidFill>
                  <a:latin typeface="Aptos Narrow"/>
                </a:rPr>
                <a:t>Configure Region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255" name="Check Box 207" hidden="1">
              <a:extLst>
                <a:ext uri="{63B3BB69-23CF-44E3-9099-C40C66FF867C}">
                  <a14:compatExt spid="_x0000_s2255"/>
                </a:ext>
                <a:ext uri="{FF2B5EF4-FFF2-40B4-BE49-F238E27FC236}">
                  <a16:creationId xmlns:a16="http://schemas.microsoft.com/office/drawing/2014/main" id="{00000000-0008-0000-0000-0000C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256" name="Drop Down 208" hidden="1">
              <a:extLst>
                <a:ext uri="{63B3BB69-23CF-44E3-9099-C40C66FF867C}">
                  <a14:compatExt spid="_x0000_s2256"/>
                </a:ext>
                <a:ext uri="{FF2B5EF4-FFF2-40B4-BE49-F238E27FC236}">
                  <a16:creationId xmlns:a16="http://schemas.microsoft.com/office/drawing/2014/main" id="{00000000-0008-0000-0000-0000D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1085850</xdr:colOff>
          <xdr:row>238</xdr:row>
          <xdr:rowOff>28575</xdr:rowOff>
        </xdr:from>
        <xdr:to>
          <xdr:col>2</xdr:col>
          <xdr:colOff>1266825</xdr:colOff>
          <xdr:row>239</xdr:row>
          <xdr:rowOff>19050</xdr:rowOff>
        </xdr:to>
        <xdr:sp macro="" textlink="">
          <xdr:nvSpPr>
            <xdr:cNvPr id="2257" name="Check Box 209" hidden="1">
              <a:extLst>
                <a:ext uri="{63B3BB69-23CF-44E3-9099-C40C66FF867C}">
                  <a14:compatExt spid="_x0000_s2257"/>
                </a:ext>
                <a:ext uri="{FF2B5EF4-FFF2-40B4-BE49-F238E27FC236}">
                  <a16:creationId xmlns:a16="http://schemas.microsoft.com/office/drawing/2014/main" id="{00000000-0008-0000-0000-0000D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933450</xdr:colOff>
          <xdr:row>238</xdr:row>
          <xdr:rowOff>28575</xdr:rowOff>
        </xdr:from>
        <xdr:to>
          <xdr:col>2</xdr:col>
          <xdr:colOff>1114425</xdr:colOff>
          <xdr:row>239</xdr:row>
          <xdr:rowOff>19050</xdr:rowOff>
        </xdr:to>
        <xdr:sp macro="" textlink="">
          <xdr:nvSpPr>
            <xdr:cNvPr id="2258" name="Check Box 210" hidden="1">
              <a:extLst>
                <a:ext uri="{63B3BB69-23CF-44E3-9099-C40C66FF867C}">
                  <a14:compatExt spid="_x0000_s2258"/>
                </a:ext>
                <a:ext uri="{FF2B5EF4-FFF2-40B4-BE49-F238E27FC236}">
                  <a16:creationId xmlns:a16="http://schemas.microsoft.com/office/drawing/2014/main" id="{00000000-0008-0000-0000-0000D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781050</xdr:colOff>
          <xdr:row>238</xdr:row>
          <xdr:rowOff>28575</xdr:rowOff>
        </xdr:from>
        <xdr:to>
          <xdr:col>2</xdr:col>
          <xdr:colOff>962025</xdr:colOff>
          <xdr:row>239</xdr:row>
          <xdr:rowOff>19050</xdr:rowOff>
        </xdr:to>
        <xdr:sp macro="" textlink="">
          <xdr:nvSpPr>
            <xdr:cNvPr id="2259" name="Check Box 211" hidden="1">
              <a:extLst>
                <a:ext uri="{63B3BB69-23CF-44E3-9099-C40C66FF867C}">
                  <a14:compatExt spid="_x0000_s2259"/>
                </a:ext>
                <a:ext uri="{FF2B5EF4-FFF2-40B4-BE49-F238E27FC236}">
                  <a16:creationId xmlns:a16="http://schemas.microsoft.com/office/drawing/2014/main" id="{00000000-0008-0000-0000-0000D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628650</xdr:colOff>
          <xdr:row>238</xdr:row>
          <xdr:rowOff>28575</xdr:rowOff>
        </xdr:from>
        <xdr:to>
          <xdr:col>2</xdr:col>
          <xdr:colOff>809625</xdr:colOff>
          <xdr:row>239</xdr:row>
          <xdr:rowOff>19050</xdr:rowOff>
        </xdr:to>
        <xdr:sp macro="" textlink="">
          <xdr:nvSpPr>
            <xdr:cNvPr id="2260" name="Check Box 212" hidden="1">
              <a:extLst>
                <a:ext uri="{63B3BB69-23CF-44E3-9099-C40C66FF867C}">
                  <a14:compatExt spid="_x0000_s2260"/>
                </a:ext>
                <a:ext uri="{FF2B5EF4-FFF2-40B4-BE49-F238E27FC236}">
                  <a16:creationId xmlns:a16="http://schemas.microsoft.com/office/drawing/2014/main" id="{00000000-0008-0000-0000-0000D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476250</xdr:colOff>
          <xdr:row>238</xdr:row>
          <xdr:rowOff>28575</xdr:rowOff>
        </xdr:from>
        <xdr:to>
          <xdr:col>2</xdr:col>
          <xdr:colOff>657225</xdr:colOff>
          <xdr:row>239</xdr:row>
          <xdr:rowOff>19050</xdr:rowOff>
        </xdr:to>
        <xdr:sp macro="" textlink="">
          <xdr:nvSpPr>
            <xdr:cNvPr id="2261" name="Check Box 213" hidden="1">
              <a:extLst>
                <a:ext uri="{63B3BB69-23CF-44E3-9099-C40C66FF867C}">
                  <a14:compatExt spid="_x0000_s2261"/>
                </a:ext>
                <a:ext uri="{FF2B5EF4-FFF2-40B4-BE49-F238E27FC236}">
                  <a16:creationId xmlns:a16="http://schemas.microsoft.com/office/drawing/2014/main" id="{00000000-0008-0000-0000-0000D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314325</xdr:colOff>
          <xdr:row>238</xdr:row>
          <xdr:rowOff>28575</xdr:rowOff>
        </xdr:from>
        <xdr:to>
          <xdr:col>2</xdr:col>
          <xdr:colOff>495300</xdr:colOff>
          <xdr:row>239</xdr:row>
          <xdr:rowOff>19050</xdr:rowOff>
        </xdr:to>
        <xdr:sp macro="" textlink="">
          <xdr:nvSpPr>
            <xdr:cNvPr id="2262" name="Check Box 214" hidden="1">
              <a:extLst>
                <a:ext uri="{63B3BB69-23CF-44E3-9099-C40C66FF867C}">
                  <a14:compatExt spid="_x0000_s2262"/>
                </a:ext>
                <a:ext uri="{FF2B5EF4-FFF2-40B4-BE49-F238E27FC236}">
                  <a16:creationId xmlns:a16="http://schemas.microsoft.com/office/drawing/2014/main" id="{00000000-0008-0000-0000-0000D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161925</xdr:colOff>
          <xdr:row>238</xdr:row>
          <xdr:rowOff>28575</xdr:rowOff>
        </xdr:from>
        <xdr:to>
          <xdr:col>2</xdr:col>
          <xdr:colOff>342900</xdr:colOff>
          <xdr:row>239</xdr:row>
          <xdr:rowOff>19050</xdr:rowOff>
        </xdr:to>
        <xdr:sp macro="" textlink="">
          <xdr:nvSpPr>
            <xdr:cNvPr id="2263" name="Check Box 215" hidden="1">
              <a:extLst>
                <a:ext uri="{63B3BB69-23CF-44E3-9099-C40C66FF867C}">
                  <a14:compatExt spid="_x0000_s2263"/>
                </a:ext>
                <a:ext uri="{FF2B5EF4-FFF2-40B4-BE49-F238E27FC236}">
                  <a16:creationId xmlns:a16="http://schemas.microsoft.com/office/drawing/2014/main" id="{00000000-0008-0000-0000-0000D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238</xdr:row>
          <xdr:rowOff>28575</xdr:rowOff>
        </xdr:from>
        <xdr:to>
          <xdr:col>2</xdr:col>
          <xdr:colOff>190500</xdr:colOff>
          <xdr:row>239</xdr:row>
          <xdr:rowOff>19050</xdr:rowOff>
        </xdr:to>
        <xdr:sp macro="" textlink="">
          <xdr:nvSpPr>
            <xdr:cNvPr id="2264" name="Check Box 216" hidden="1">
              <a:extLst>
                <a:ext uri="{63B3BB69-23CF-44E3-9099-C40C66FF867C}">
                  <a14:compatExt spid="_x0000_s2264"/>
                </a:ext>
                <a:ext uri="{FF2B5EF4-FFF2-40B4-BE49-F238E27FC236}">
                  <a16:creationId xmlns:a16="http://schemas.microsoft.com/office/drawing/2014/main" id="{00000000-0008-0000-0000-0000D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265" name="Drop Down 217" hidden="1">
              <a:extLst>
                <a:ext uri="{63B3BB69-23CF-44E3-9099-C40C66FF867C}">
                  <a14:compatExt spid="_x0000_s2265"/>
                </a:ext>
                <a:ext uri="{FF2B5EF4-FFF2-40B4-BE49-F238E27FC236}">
                  <a16:creationId xmlns:a16="http://schemas.microsoft.com/office/drawing/2014/main" id="{00000000-0008-0000-0000-0000D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266" name="Check Box 218" hidden="1">
              <a:extLst>
                <a:ext uri="{63B3BB69-23CF-44E3-9099-C40C66FF867C}">
                  <a14:compatExt spid="_x0000_s2266"/>
                </a:ext>
                <a:ext uri="{FF2B5EF4-FFF2-40B4-BE49-F238E27FC236}">
                  <a16:creationId xmlns:a16="http://schemas.microsoft.com/office/drawing/2014/main" id="{00000000-0008-0000-0000-0000D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XN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267" name="Check Box 219" hidden="1">
              <a:extLst>
                <a:ext uri="{63B3BB69-23CF-44E3-9099-C40C66FF867C}">
                  <a14:compatExt spid="_x0000_s2267"/>
                </a:ext>
                <a:ext uri="{FF2B5EF4-FFF2-40B4-BE49-F238E27FC236}">
                  <a16:creationId xmlns:a16="http://schemas.microsoft.com/office/drawing/2014/main" id="{00000000-0008-0000-0000-0000D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Shareable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2152650</xdr:colOff>
          <xdr:row>250</xdr:row>
          <xdr:rowOff>180975</xdr:rowOff>
        </xdr:from>
        <xdr:to>
          <xdr:col>2</xdr:col>
          <xdr:colOff>2266950</xdr:colOff>
          <xdr:row>251</xdr:row>
          <xdr:rowOff>190500</xdr:rowOff>
        </xdr:to>
        <xdr:sp macro="" textlink="">
          <xdr:nvSpPr>
            <xdr:cNvPr id="2268" name="Drop Down 220" hidden="1">
              <a:extLst>
                <a:ext uri="{63B3BB69-23CF-44E3-9099-C40C66FF867C}">
                  <a14:compatExt spid="_x0000_s2268"/>
                </a:ext>
                <a:ext uri="{FF2B5EF4-FFF2-40B4-BE49-F238E27FC236}">
                  <a16:creationId xmlns:a16="http://schemas.microsoft.com/office/drawing/2014/main" id="{00000000-0008-0000-0000-0000D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253</xdr:row>
          <xdr:rowOff>9525</xdr:rowOff>
        </xdr:from>
        <xdr:to>
          <xdr:col>2</xdr:col>
          <xdr:colOff>1771650</xdr:colOff>
          <xdr:row>254</xdr:row>
          <xdr:rowOff>0</xdr:rowOff>
        </xdr:to>
        <xdr:sp macro="" textlink="">
          <xdr:nvSpPr>
            <xdr:cNvPr id="2269" name="Check Box 221" hidden="1">
              <a:extLst>
                <a:ext uri="{63B3BB69-23CF-44E3-9099-C40C66FF867C}">
                  <a14:compatExt spid="_x0000_s2269"/>
                </a:ext>
                <a:ext uri="{FF2B5EF4-FFF2-40B4-BE49-F238E27FC236}">
                  <a16:creationId xmlns:a16="http://schemas.microsoft.com/office/drawing/2014/main" id="{00000000-0008-0000-0000-0000D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de-DE" sz="1100" b="0" i="0" u="none" strike="noStrike" baseline="0">
                  <a:solidFill>
                    <a:srgbClr val="000000"/>
                  </a:solidFill>
                  <a:latin typeface="Aptos Narrow"/>
                </a:rPr>
                <a:t>Configure Region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270" name="Check Box 222" hidden="1">
              <a:extLst>
                <a:ext uri="{63B3BB69-23CF-44E3-9099-C40C66FF867C}">
                  <a14:compatExt spid="_x0000_s2270"/>
                </a:ext>
                <a:ext uri="{FF2B5EF4-FFF2-40B4-BE49-F238E27FC236}">
                  <a16:creationId xmlns:a16="http://schemas.microsoft.com/office/drawing/2014/main" id="{00000000-0008-0000-0000-0000D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271" name="Drop Down 223" hidden="1">
              <a:extLst>
                <a:ext uri="{63B3BB69-23CF-44E3-9099-C40C66FF867C}">
                  <a14:compatExt spid="_x0000_s2271"/>
                </a:ext>
                <a:ext uri="{FF2B5EF4-FFF2-40B4-BE49-F238E27FC236}">
                  <a16:creationId xmlns:a16="http://schemas.microsoft.com/office/drawing/2014/main" id="{00000000-0008-0000-0000-0000D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1085850</xdr:colOff>
          <xdr:row>257</xdr:row>
          <xdr:rowOff>28575</xdr:rowOff>
        </xdr:from>
        <xdr:to>
          <xdr:col>2</xdr:col>
          <xdr:colOff>1266825</xdr:colOff>
          <xdr:row>258</xdr:row>
          <xdr:rowOff>19050</xdr:rowOff>
        </xdr:to>
        <xdr:sp macro="" textlink="">
          <xdr:nvSpPr>
            <xdr:cNvPr id="2272" name="Check Box 224" hidden="1">
              <a:extLst>
                <a:ext uri="{63B3BB69-23CF-44E3-9099-C40C66FF867C}">
                  <a14:compatExt spid="_x0000_s2272"/>
                </a:ext>
                <a:ext uri="{FF2B5EF4-FFF2-40B4-BE49-F238E27FC236}">
                  <a16:creationId xmlns:a16="http://schemas.microsoft.com/office/drawing/2014/main" id="{00000000-0008-0000-0000-0000E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933450</xdr:colOff>
          <xdr:row>257</xdr:row>
          <xdr:rowOff>28575</xdr:rowOff>
        </xdr:from>
        <xdr:to>
          <xdr:col>2</xdr:col>
          <xdr:colOff>1114425</xdr:colOff>
          <xdr:row>258</xdr:row>
          <xdr:rowOff>19050</xdr:rowOff>
        </xdr:to>
        <xdr:sp macro="" textlink="">
          <xdr:nvSpPr>
            <xdr:cNvPr id="2273" name="Check Box 225" hidden="1">
              <a:extLst>
                <a:ext uri="{63B3BB69-23CF-44E3-9099-C40C66FF867C}">
                  <a14:compatExt spid="_x0000_s2273"/>
                </a:ext>
                <a:ext uri="{FF2B5EF4-FFF2-40B4-BE49-F238E27FC236}">
                  <a16:creationId xmlns:a16="http://schemas.microsoft.com/office/drawing/2014/main" id="{00000000-0008-0000-0000-0000E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781050</xdr:colOff>
          <xdr:row>257</xdr:row>
          <xdr:rowOff>28575</xdr:rowOff>
        </xdr:from>
        <xdr:to>
          <xdr:col>2</xdr:col>
          <xdr:colOff>962025</xdr:colOff>
          <xdr:row>258</xdr:row>
          <xdr:rowOff>19050</xdr:rowOff>
        </xdr:to>
        <xdr:sp macro="" textlink="">
          <xdr:nvSpPr>
            <xdr:cNvPr id="2274" name="Check Box 226" hidden="1">
              <a:extLst>
                <a:ext uri="{63B3BB69-23CF-44E3-9099-C40C66FF867C}">
                  <a14:compatExt spid="_x0000_s2274"/>
                </a:ext>
                <a:ext uri="{FF2B5EF4-FFF2-40B4-BE49-F238E27FC236}">
                  <a16:creationId xmlns:a16="http://schemas.microsoft.com/office/drawing/2014/main" id="{00000000-0008-0000-0000-0000E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628650</xdr:colOff>
          <xdr:row>257</xdr:row>
          <xdr:rowOff>28575</xdr:rowOff>
        </xdr:from>
        <xdr:to>
          <xdr:col>2</xdr:col>
          <xdr:colOff>809625</xdr:colOff>
          <xdr:row>258</xdr:row>
          <xdr:rowOff>19050</xdr:rowOff>
        </xdr:to>
        <xdr:sp macro="" textlink="">
          <xdr:nvSpPr>
            <xdr:cNvPr id="2275" name="Check Box 227" hidden="1">
              <a:extLst>
                <a:ext uri="{63B3BB69-23CF-44E3-9099-C40C66FF867C}">
                  <a14:compatExt spid="_x0000_s2275"/>
                </a:ext>
                <a:ext uri="{FF2B5EF4-FFF2-40B4-BE49-F238E27FC236}">
                  <a16:creationId xmlns:a16="http://schemas.microsoft.com/office/drawing/2014/main" id="{00000000-0008-0000-0000-0000E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476250</xdr:colOff>
          <xdr:row>257</xdr:row>
          <xdr:rowOff>28575</xdr:rowOff>
        </xdr:from>
        <xdr:to>
          <xdr:col>2</xdr:col>
          <xdr:colOff>657225</xdr:colOff>
          <xdr:row>258</xdr:row>
          <xdr:rowOff>19050</xdr:rowOff>
        </xdr:to>
        <xdr:sp macro="" textlink="">
          <xdr:nvSpPr>
            <xdr:cNvPr id="2276" name="Check Box 228" hidden="1">
              <a:extLst>
                <a:ext uri="{63B3BB69-23CF-44E3-9099-C40C66FF867C}">
                  <a14:compatExt spid="_x0000_s2276"/>
                </a:ext>
                <a:ext uri="{FF2B5EF4-FFF2-40B4-BE49-F238E27FC236}">
                  <a16:creationId xmlns:a16="http://schemas.microsoft.com/office/drawing/2014/main" id="{00000000-0008-0000-0000-0000E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314325</xdr:colOff>
          <xdr:row>257</xdr:row>
          <xdr:rowOff>28575</xdr:rowOff>
        </xdr:from>
        <xdr:to>
          <xdr:col>2</xdr:col>
          <xdr:colOff>495300</xdr:colOff>
          <xdr:row>258</xdr:row>
          <xdr:rowOff>19050</xdr:rowOff>
        </xdr:to>
        <xdr:sp macro="" textlink="">
          <xdr:nvSpPr>
            <xdr:cNvPr id="2277" name="Check Box 229" hidden="1">
              <a:extLst>
                <a:ext uri="{63B3BB69-23CF-44E3-9099-C40C66FF867C}">
                  <a14:compatExt spid="_x0000_s2277"/>
                </a:ext>
                <a:ext uri="{FF2B5EF4-FFF2-40B4-BE49-F238E27FC236}">
                  <a16:creationId xmlns:a16="http://schemas.microsoft.com/office/drawing/2014/main" id="{00000000-0008-0000-0000-0000E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161925</xdr:colOff>
          <xdr:row>257</xdr:row>
          <xdr:rowOff>28575</xdr:rowOff>
        </xdr:from>
        <xdr:to>
          <xdr:col>2</xdr:col>
          <xdr:colOff>342900</xdr:colOff>
          <xdr:row>258</xdr:row>
          <xdr:rowOff>19050</xdr:rowOff>
        </xdr:to>
        <xdr:sp macro="" textlink="">
          <xdr:nvSpPr>
            <xdr:cNvPr id="2278" name="Check Box 230" hidden="1">
              <a:extLst>
                <a:ext uri="{63B3BB69-23CF-44E3-9099-C40C66FF867C}">
                  <a14:compatExt spid="_x0000_s2278"/>
                </a:ext>
                <a:ext uri="{FF2B5EF4-FFF2-40B4-BE49-F238E27FC236}">
                  <a16:creationId xmlns:a16="http://schemas.microsoft.com/office/drawing/2014/main" id="{00000000-0008-0000-0000-0000E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257</xdr:row>
          <xdr:rowOff>28575</xdr:rowOff>
        </xdr:from>
        <xdr:to>
          <xdr:col>2</xdr:col>
          <xdr:colOff>190500</xdr:colOff>
          <xdr:row>258</xdr:row>
          <xdr:rowOff>19050</xdr:rowOff>
        </xdr:to>
        <xdr:sp macro="" textlink="">
          <xdr:nvSpPr>
            <xdr:cNvPr id="2279" name="Check Box 231" hidden="1">
              <a:extLst>
                <a:ext uri="{63B3BB69-23CF-44E3-9099-C40C66FF867C}">
                  <a14:compatExt spid="_x0000_s2279"/>
                </a:ext>
                <a:ext uri="{FF2B5EF4-FFF2-40B4-BE49-F238E27FC236}">
                  <a16:creationId xmlns:a16="http://schemas.microsoft.com/office/drawing/2014/main" id="{00000000-0008-0000-0000-0000E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280" name="Drop Down 232" hidden="1">
              <a:extLst>
                <a:ext uri="{63B3BB69-23CF-44E3-9099-C40C66FF867C}">
                  <a14:compatExt spid="_x0000_s2280"/>
                </a:ext>
                <a:ext uri="{FF2B5EF4-FFF2-40B4-BE49-F238E27FC236}">
                  <a16:creationId xmlns:a16="http://schemas.microsoft.com/office/drawing/2014/main" id="{00000000-0008-0000-0000-0000E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281" name="Check Box 233" hidden="1">
              <a:extLst>
                <a:ext uri="{63B3BB69-23CF-44E3-9099-C40C66FF867C}">
                  <a14:compatExt spid="_x0000_s2281"/>
                </a:ext>
                <a:ext uri="{FF2B5EF4-FFF2-40B4-BE49-F238E27FC236}">
                  <a16:creationId xmlns:a16="http://schemas.microsoft.com/office/drawing/2014/main" id="{00000000-0008-0000-0000-0000E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XN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282" name="Check Box 234" hidden="1">
              <a:extLst>
                <a:ext uri="{63B3BB69-23CF-44E3-9099-C40C66FF867C}">
                  <a14:compatExt spid="_x0000_s2282"/>
                </a:ext>
                <a:ext uri="{FF2B5EF4-FFF2-40B4-BE49-F238E27FC236}">
                  <a16:creationId xmlns:a16="http://schemas.microsoft.com/office/drawing/2014/main" id="{00000000-0008-0000-0000-0000E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Shareable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2152650</xdr:colOff>
          <xdr:row>269</xdr:row>
          <xdr:rowOff>180975</xdr:rowOff>
        </xdr:from>
        <xdr:to>
          <xdr:col>2</xdr:col>
          <xdr:colOff>2266950</xdr:colOff>
          <xdr:row>270</xdr:row>
          <xdr:rowOff>190500</xdr:rowOff>
        </xdr:to>
        <xdr:sp macro="" textlink="">
          <xdr:nvSpPr>
            <xdr:cNvPr id="2283" name="Drop Down 235" hidden="1">
              <a:extLst>
                <a:ext uri="{63B3BB69-23CF-44E3-9099-C40C66FF867C}">
                  <a14:compatExt spid="_x0000_s2283"/>
                </a:ext>
                <a:ext uri="{FF2B5EF4-FFF2-40B4-BE49-F238E27FC236}">
                  <a16:creationId xmlns:a16="http://schemas.microsoft.com/office/drawing/2014/main" id="{00000000-0008-0000-0000-0000E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272</xdr:row>
          <xdr:rowOff>9525</xdr:rowOff>
        </xdr:from>
        <xdr:to>
          <xdr:col>2</xdr:col>
          <xdr:colOff>1771650</xdr:colOff>
          <xdr:row>273</xdr:row>
          <xdr:rowOff>0</xdr:rowOff>
        </xdr:to>
        <xdr:sp macro="" textlink="">
          <xdr:nvSpPr>
            <xdr:cNvPr id="2284" name="Check Box 236" hidden="1">
              <a:extLst>
                <a:ext uri="{63B3BB69-23CF-44E3-9099-C40C66FF867C}">
                  <a14:compatExt spid="_x0000_s2284"/>
                </a:ext>
                <a:ext uri="{FF2B5EF4-FFF2-40B4-BE49-F238E27FC236}">
                  <a16:creationId xmlns:a16="http://schemas.microsoft.com/office/drawing/2014/main" id="{00000000-0008-0000-0000-0000E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de-DE" sz="1100" b="0" i="0" u="none" strike="noStrike" baseline="0">
                  <a:solidFill>
                    <a:srgbClr val="000000"/>
                  </a:solidFill>
                  <a:latin typeface="Aptos Narrow"/>
                </a:rPr>
                <a:t>Configure Region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285" name="Check Box 237" hidden="1">
              <a:extLst>
                <a:ext uri="{63B3BB69-23CF-44E3-9099-C40C66FF867C}">
                  <a14:compatExt spid="_x0000_s2285"/>
                </a:ext>
                <a:ext uri="{FF2B5EF4-FFF2-40B4-BE49-F238E27FC236}">
                  <a16:creationId xmlns:a16="http://schemas.microsoft.com/office/drawing/2014/main" id="{00000000-0008-0000-0000-0000E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286" name="Drop Down 238" hidden="1">
              <a:extLst>
                <a:ext uri="{63B3BB69-23CF-44E3-9099-C40C66FF867C}">
                  <a14:compatExt spid="_x0000_s2286"/>
                </a:ext>
                <a:ext uri="{FF2B5EF4-FFF2-40B4-BE49-F238E27FC236}">
                  <a16:creationId xmlns:a16="http://schemas.microsoft.com/office/drawing/2014/main" id="{00000000-0008-0000-0000-0000E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1085850</xdr:colOff>
          <xdr:row>276</xdr:row>
          <xdr:rowOff>28575</xdr:rowOff>
        </xdr:from>
        <xdr:to>
          <xdr:col>2</xdr:col>
          <xdr:colOff>1266825</xdr:colOff>
          <xdr:row>277</xdr:row>
          <xdr:rowOff>19050</xdr:rowOff>
        </xdr:to>
        <xdr:sp macro="" textlink="">
          <xdr:nvSpPr>
            <xdr:cNvPr id="2287" name="Check Box 239" hidden="1">
              <a:extLst>
                <a:ext uri="{63B3BB69-23CF-44E3-9099-C40C66FF867C}">
                  <a14:compatExt spid="_x0000_s2287"/>
                </a:ext>
                <a:ext uri="{FF2B5EF4-FFF2-40B4-BE49-F238E27FC236}">
                  <a16:creationId xmlns:a16="http://schemas.microsoft.com/office/drawing/2014/main" id="{00000000-0008-0000-0000-0000E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933450</xdr:colOff>
          <xdr:row>276</xdr:row>
          <xdr:rowOff>28575</xdr:rowOff>
        </xdr:from>
        <xdr:to>
          <xdr:col>2</xdr:col>
          <xdr:colOff>1114425</xdr:colOff>
          <xdr:row>277</xdr:row>
          <xdr:rowOff>19050</xdr:rowOff>
        </xdr:to>
        <xdr:sp macro="" textlink="">
          <xdr:nvSpPr>
            <xdr:cNvPr id="2288" name="Check Box 240" hidden="1">
              <a:extLst>
                <a:ext uri="{63B3BB69-23CF-44E3-9099-C40C66FF867C}">
                  <a14:compatExt spid="_x0000_s2288"/>
                </a:ext>
                <a:ext uri="{FF2B5EF4-FFF2-40B4-BE49-F238E27FC236}">
                  <a16:creationId xmlns:a16="http://schemas.microsoft.com/office/drawing/2014/main" id="{00000000-0008-0000-0000-0000F0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781050</xdr:colOff>
          <xdr:row>276</xdr:row>
          <xdr:rowOff>28575</xdr:rowOff>
        </xdr:from>
        <xdr:to>
          <xdr:col>2</xdr:col>
          <xdr:colOff>962025</xdr:colOff>
          <xdr:row>277</xdr:row>
          <xdr:rowOff>19050</xdr:rowOff>
        </xdr:to>
        <xdr:sp macro="" textlink="">
          <xdr:nvSpPr>
            <xdr:cNvPr id="2289" name="Check Box 241" hidden="1">
              <a:extLst>
                <a:ext uri="{63B3BB69-23CF-44E3-9099-C40C66FF867C}">
                  <a14:compatExt spid="_x0000_s2289"/>
                </a:ext>
                <a:ext uri="{FF2B5EF4-FFF2-40B4-BE49-F238E27FC236}">
                  <a16:creationId xmlns:a16="http://schemas.microsoft.com/office/drawing/2014/main" id="{00000000-0008-0000-0000-0000F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628650</xdr:colOff>
          <xdr:row>276</xdr:row>
          <xdr:rowOff>28575</xdr:rowOff>
        </xdr:from>
        <xdr:to>
          <xdr:col>2</xdr:col>
          <xdr:colOff>809625</xdr:colOff>
          <xdr:row>277</xdr:row>
          <xdr:rowOff>19050</xdr:rowOff>
        </xdr:to>
        <xdr:sp macro="" textlink="">
          <xdr:nvSpPr>
            <xdr:cNvPr id="2290" name="Check Box 242" hidden="1">
              <a:extLst>
                <a:ext uri="{63B3BB69-23CF-44E3-9099-C40C66FF867C}">
                  <a14:compatExt spid="_x0000_s2290"/>
                </a:ext>
                <a:ext uri="{FF2B5EF4-FFF2-40B4-BE49-F238E27FC236}">
                  <a16:creationId xmlns:a16="http://schemas.microsoft.com/office/drawing/2014/main" id="{00000000-0008-0000-0000-0000F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476250</xdr:colOff>
          <xdr:row>276</xdr:row>
          <xdr:rowOff>28575</xdr:rowOff>
        </xdr:from>
        <xdr:to>
          <xdr:col>2</xdr:col>
          <xdr:colOff>657225</xdr:colOff>
          <xdr:row>277</xdr:row>
          <xdr:rowOff>19050</xdr:rowOff>
        </xdr:to>
        <xdr:sp macro="" textlink="">
          <xdr:nvSpPr>
            <xdr:cNvPr id="2291" name="Check Box 243" hidden="1">
              <a:extLst>
                <a:ext uri="{63B3BB69-23CF-44E3-9099-C40C66FF867C}">
                  <a14:compatExt spid="_x0000_s2291"/>
                </a:ext>
                <a:ext uri="{FF2B5EF4-FFF2-40B4-BE49-F238E27FC236}">
                  <a16:creationId xmlns:a16="http://schemas.microsoft.com/office/drawing/2014/main" id="{00000000-0008-0000-0000-0000F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314325</xdr:colOff>
          <xdr:row>276</xdr:row>
          <xdr:rowOff>28575</xdr:rowOff>
        </xdr:from>
        <xdr:to>
          <xdr:col>2</xdr:col>
          <xdr:colOff>495300</xdr:colOff>
          <xdr:row>277</xdr:row>
          <xdr:rowOff>19050</xdr:rowOff>
        </xdr:to>
        <xdr:sp macro="" textlink="">
          <xdr:nvSpPr>
            <xdr:cNvPr id="2292" name="Check Box 244" hidden="1">
              <a:extLst>
                <a:ext uri="{63B3BB69-23CF-44E3-9099-C40C66FF867C}">
                  <a14:compatExt spid="_x0000_s2292"/>
                </a:ext>
                <a:ext uri="{FF2B5EF4-FFF2-40B4-BE49-F238E27FC236}">
                  <a16:creationId xmlns:a16="http://schemas.microsoft.com/office/drawing/2014/main" id="{00000000-0008-0000-0000-0000F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161925</xdr:colOff>
          <xdr:row>276</xdr:row>
          <xdr:rowOff>28575</xdr:rowOff>
        </xdr:from>
        <xdr:to>
          <xdr:col>2</xdr:col>
          <xdr:colOff>342900</xdr:colOff>
          <xdr:row>277</xdr:row>
          <xdr:rowOff>19050</xdr:rowOff>
        </xdr:to>
        <xdr:sp macro="" textlink="">
          <xdr:nvSpPr>
            <xdr:cNvPr id="2293" name="Check Box 245" hidden="1">
              <a:extLst>
                <a:ext uri="{63B3BB69-23CF-44E3-9099-C40C66FF867C}">
                  <a14:compatExt spid="_x0000_s2293"/>
                </a:ext>
                <a:ext uri="{FF2B5EF4-FFF2-40B4-BE49-F238E27FC236}">
                  <a16:creationId xmlns:a16="http://schemas.microsoft.com/office/drawing/2014/main" id="{00000000-0008-0000-0000-0000F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276</xdr:row>
          <xdr:rowOff>28575</xdr:rowOff>
        </xdr:from>
        <xdr:to>
          <xdr:col>2</xdr:col>
          <xdr:colOff>190500</xdr:colOff>
          <xdr:row>277</xdr:row>
          <xdr:rowOff>19050</xdr:rowOff>
        </xdr:to>
        <xdr:sp macro="" textlink="">
          <xdr:nvSpPr>
            <xdr:cNvPr id="2294" name="Check Box 246" hidden="1">
              <a:extLst>
                <a:ext uri="{63B3BB69-23CF-44E3-9099-C40C66FF867C}">
                  <a14:compatExt spid="_x0000_s2294"/>
                </a:ext>
                <a:ext uri="{FF2B5EF4-FFF2-40B4-BE49-F238E27FC236}">
                  <a16:creationId xmlns:a16="http://schemas.microsoft.com/office/drawing/2014/main" id="{00000000-0008-0000-0000-0000F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295" name="Drop Down 247" hidden="1">
              <a:extLst>
                <a:ext uri="{63B3BB69-23CF-44E3-9099-C40C66FF867C}">
                  <a14:compatExt spid="_x0000_s2295"/>
                </a:ext>
                <a:ext uri="{FF2B5EF4-FFF2-40B4-BE49-F238E27FC236}">
                  <a16:creationId xmlns:a16="http://schemas.microsoft.com/office/drawing/2014/main" id="{00000000-0008-0000-0000-0000F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296" name="Check Box 248" hidden="1">
              <a:extLst>
                <a:ext uri="{63B3BB69-23CF-44E3-9099-C40C66FF867C}">
                  <a14:compatExt spid="_x0000_s2296"/>
                </a:ext>
                <a:ext uri="{FF2B5EF4-FFF2-40B4-BE49-F238E27FC236}">
                  <a16:creationId xmlns:a16="http://schemas.microsoft.com/office/drawing/2014/main" id="{00000000-0008-0000-0000-0000F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XN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297" name="Check Box 249" hidden="1">
              <a:extLst>
                <a:ext uri="{63B3BB69-23CF-44E3-9099-C40C66FF867C}">
                  <a14:compatExt spid="_x0000_s2297"/>
                </a:ext>
                <a:ext uri="{FF2B5EF4-FFF2-40B4-BE49-F238E27FC236}">
                  <a16:creationId xmlns:a16="http://schemas.microsoft.com/office/drawing/2014/main" id="{00000000-0008-0000-0000-0000F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Shareable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2152650</xdr:colOff>
          <xdr:row>288</xdr:row>
          <xdr:rowOff>180975</xdr:rowOff>
        </xdr:from>
        <xdr:to>
          <xdr:col>2</xdr:col>
          <xdr:colOff>2266950</xdr:colOff>
          <xdr:row>289</xdr:row>
          <xdr:rowOff>190500</xdr:rowOff>
        </xdr:to>
        <xdr:sp macro="" textlink="">
          <xdr:nvSpPr>
            <xdr:cNvPr id="2298" name="Drop Down 250" hidden="1">
              <a:extLst>
                <a:ext uri="{63B3BB69-23CF-44E3-9099-C40C66FF867C}">
                  <a14:compatExt spid="_x0000_s2298"/>
                </a:ext>
                <a:ext uri="{FF2B5EF4-FFF2-40B4-BE49-F238E27FC236}">
                  <a16:creationId xmlns:a16="http://schemas.microsoft.com/office/drawing/2014/main" id="{00000000-0008-0000-0000-0000FA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291</xdr:row>
          <xdr:rowOff>9525</xdr:rowOff>
        </xdr:from>
        <xdr:to>
          <xdr:col>2</xdr:col>
          <xdr:colOff>1771650</xdr:colOff>
          <xdr:row>292</xdr:row>
          <xdr:rowOff>0</xdr:rowOff>
        </xdr:to>
        <xdr:sp macro="" textlink="">
          <xdr:nvSpPr>
            <xdr:cNvPr id="2299" name="Check Box 251" hidden="1">
              <a:extLst>
                <a:ext uri="{63B3BB69-23CF-44E3-9099-C40C66FF867C}">
                  <a14:compatExt spid="_x0000_s2299"/>
                </a:ext>
                <a:ext uri="{FF2B5EF4-FFF2-40B4-BE49-F238E27FC236}">
                  <a16:creationId xmlns:a16="http://schemas.microsoft.com/office/drawing/2014/main" id="{00000000-0008-0000-0000-0000FB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de-DE" sz="1100" b="0" i="0" u="none" strike="noStrike" baseline="0">
                  <a:solidFill>
                    <a:srgbClr val="000000"/>
                  </a:solidFill>
                  <a:latin typeface="Aptos Narrow"/>
                </a:rPr>
                <a:t>Configure Region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300" name="Check Box 252" hidden="1">
              <a:extLst>
                <a:ext uri="{63B3BB69-23CF-44E3-9099-C40C66FF867C}">
                  <a14:compatExt spid="_x0000_s2300"/>
                </a:ext>
                <a:ext uri="{FF2B5EF4-FFF2-40B4-BE49-F238E27FC236}">
                  <a16:creationId xmlns:a16="http://schemas.microsoft.com/office/drawing/2014/main" id="{00000000-0008-0000-0000-0000FC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301" name="Drop Down 253" hidden="1">
              <a:extLst>
                <a:ext uri="{63B3BB69-23CF-44E3-9099-C40C66FF867C}">
                  <a14:compatExt spid="_x0000_s2301"/>
                </a:ext>
                <a:ext uri="{FF2B5EF4-FFF2-40B4-BE49-F238E27FC236}">
                  <a16:creationId xmlns:a16="http://schemas.microsoft.com/office/drawing/2014/main" id="{00000000-0008-0000-0000-0000FD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1085850</xdr:colOff>
          <xdr:row>295</xdr:row>
          <xdr:rowOff>28575</xdr:rowOff>
        </xdr:from>
        <xdr:to>
          <xdr:col>2</xdr:col>
          <xdr:colOff>1266825</xdr:colOff>
          <xdr:row>296</xdr:row>
          <xdr:rowOff>19050</xdr:rowOff>
        </xdr:to>
        <xdr:sp macro="" textlink="">
          <xdr:nvSpPr>
            <xdr:cNvPr id="2302" name="Check Box 254" hidden="1">
              <a:extLst>
                <a:ext uri="{63B3BB69-23CF-44E3-9099-C40C66FF867C}">
                  <a14:compatExt spid="_x0000_s2302"/>
                </a:ext>
                <a:ext uri="{FF2B5EF4-FFF2-40B4-BE49-F238E27FC236}">
                  <a16:creationId xmlns:a16="http://schemas.microsoft.com/office/drawing/2014/main" id="{00000000-0008-0000-0000-0000FE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933450</xdr:colOff>
          <xdr:row>295</xdr:row>
          <xdr:rowOff>28575</xdr:rowOff>
        </xdr:from>
        <xdr:to>
          <xdr:col>2</xdr:col>
          <xdr:colOff>1114425</xdr:colOff>
          <xdr:row>296</xdr:row>
          <xdr:rowOff>19050</xdr:rowOff>
        </xdr:to>
        <xdr:sp macro="" textlink="">
          <xdr:nvSpPr>
            <xdr:cNvPr id="2303" name="Check Box 255" hidden="1">
              <a:extLst>
                <a:ext uri="{63B3BB69-23CF-44E3-9099-C40C66FF867C}">
                  <a14:compatExt spid="_x0000_s2303"/>
                </a:ext>
                <a:ext uri="{FF2B5EF4-FFF2-40B4-BE49-F238E27FC236}">
                  <a16:creationId xmlns:a16="http://schemas.microsoft.com/office/drawing/2014/main" id="{00000000-0008-0000-0000-0000FF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781050</xdr:colOff>
          <xdr:row>295</xdr:row>
          <xdr:rowOff>28575</xdr:rowOff>
        </xdr:from>
        <xdr:to>
          <xdr:col>2</xdr:col>
          <xdr:colOff>962025</xdr:colOff>
          <xdr:row>296</xdr:row>
          <xdr:rowOff>19050</xdr:rowOff>
        </xdr:to>
        <xdr:sp macro="" textlink="">
          <xdr:nvSpPr>
            <xdr:cNvPr id="2304" name="Check Box 256" hidden="1">
              <a:extLst>
                <a:ext uri="{63B3BB69-23CF-44E3-9099-C40C66FF867C}">
                  <a14:compatExt spid="_x0000_s2304"/>
                </a:ext>
                <a:ext uri="{FF2B5EF4-FFF2-40B4-BE49-F238E27FC236}">
                  <a16:creationId xmlns:a16="http://schemas.microsoft.com/office/drawing/2014/main" id="{00000000-0008-0000-0000-000000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628650</xdr:colOff>
          <xdr:row>295</xdr:row>
          <xdr:rowOff>28575</xdr:rowOff>
        </xdr:from>
        <xdr:to>
          <xdr:col>2</xdr:col>
          <xdr:colOff>809625</xdr:colOff>
          <xdr:row>296</xdr:row>
          <xdr:rowOff>19050</xdr:rowOff>
        </xdr:to>
        <xdr:sp macro="" textlink="">
          <xdr:nvSpPr>
            <xdr:cNvPr id="2305" name="Check Box 257" hidden="1">
              <a:extLst>
                <a:ext uri="{63B3BB69-23CF-44E3-9099-C40C66FF867C}">
                  <a14:compatExt spid="_x0000_s2305"/>
                </a:ext>
                <a:ext uri="{FF2B5EF4-FFF2-40B4-BE49-F238E27FC236}">
                  <a16:creationId xmlns:a16="http://schemas.microsoft.com/office/drawing/2014/main" id="{00000000-0008-0000-0000-000001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476250</xdr:colOff>
          <xdr:row>295</xdr:row>
          <xdr:rowOff>28575</xdr:rowOff>
        </xdr:from>
        <xdr:to>
          <xdr:col>2</xdr:col>
          <xdr:colOff>657225</xdr:colOff>
          <xdr:row>296</xdr:row>
          <xdr:rowOff>19050</xdr:rowOff>
        </xdr:to>
        <xdr:sp macro="" textlink="">
          <xdr:nvSpPr>
            <xdr:cNvPr id="2306" name="Check Box 258" hidden="1">
              <a:extLst>
                <a:ext uri="{63B3BB69-23CF-44E3-9099-C40C66FF867C}">
                  <a14:compatExt spid="_x0000_s2306"/>
                </a:ext>
                <a:ext uri="{FF2B5EF4-FFF2-40B4-BE49-F238E27FC236}">
                  <a16:creationId xmlns:a16="http://schemas.microsoft.com/office/drawing/2014/main" id="{00000000-0008-0000-0000-000002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314325</xdr:colOff>
          <xdr:row>295</xdr:row>
          <xdr:rowOff>28575</xdr:rowOff>
        </xdr:from>
        <xdr:to>
          <xdr:col>2</xdr:col>
          <xdr:colOff>495300</xdr:colOff>
          <xdr:row>296</xdr:row>
          <xdr:rowOff>19050</xdr:rowOff>
        </xdr:to>
        <xdr:sp macro="" textlink="">
          <xdr:nvSpPr>
            <xdr:cNvPr id="2307" name="Check Box 259" hidden="1">
              <a:extLst>
                <a:ext uri="{63B3BB69-23CF-44E3-9099-C40C66FF867C}">
                  <a14:compatExt spid="_x0000_s2307"/>
                </a:ext>
                <a:ext uri="{FF2B5EF4-FFF2-40B4-BE49-F238E27FC236}">
                  <a16:creationId xmlns:a16="http://schemas.microsoft.com/office/drawing/2014/main" id="{00000000-0008-0000-0000-000003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161925</xdr:colOff>
          <xdr:row>295</xdr:row>
          <xdr:rowOff>28575</xdr:rowOff>
        </xdr:from>
        <xdr:to>
          <xdr:col>2</xdr:col>
          <xdr:colOff>342900</xdr:colOff>
          <xdr:row>296</xdr:row>
          <xdr:rowOff>19050</xdr:rowOff>
        </xdr:to>
        <xdr:sp macro="" textlink="">
          <xdr:nvSpPr>
            <xdr:cNvPr id="2308" name="Check Box 260" hidden="1">
              <a:extLst>
                <a:ext uri="{63B3BB69-23CF-44E3-9099-C40C66FF867C}">
                  <a14:compatExt spid="_x0000_s2308"/>
                </a:ext>
                <a:ext uri="{FF2B5EF4-FFF2-40B4-BE49-F238E27FC236}">
                  <a16:creationId xmlns:a16="http://schemas.microsoft.com/office/drawing/2014/main" id="{00000000-0008-0000-0000-000004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295</xdr:row>
          <xdr:rowOff>28575</xdr:rowOff>
        </xdr:from>
        <xdr:to>
          <xdr:col>2</xdr:col>
          <xdr:colOff>190500</xdr:colOff>
          <xdr:row>296</xdr:row>
          <xdr:rowOff>19050</xdr:rowOff>
        </xdr:to>
        <xdr:sp macro="" textlink="">
          <xdr:nvSpPr>
            <xdr:cNvPr id="2309" name="Check Box 261" hidden="1">
              <a:extLst>
                <a:ext uri="{63B3BB69-23CF-44E3-9099-C40C66FF867C}">
                  <a14:compatExt spid="_x0000_s2309"/>
                </a:ext>
                <a:ext uri="{FF2B5EF4-FFF2-40B4-BE49-F238E27FC236}">
                  <a16:creationId xmlns:a16="http://schemas.microsoft.com/office/drawing/2014/main" id="{00000000-0008-0000-0000-000005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310" name="Drop Down 262" hidden="1">
              <a:extLst>
                <a:ext uri="{63B3BB69-23CF-44E3-9099-C40C66FF867C}">
                  <a14:compatExt spid="_x0000_s2310"/>
                </a:ext>
                <a:ext uri="{FF2B5EF4-FFF2-40B4-BE49-F238E27FC236}">
                  <a16:creationId xmlns:a16="http://schemas.microsoft.com/office/drawing/2014/main" id="{00000000-0008-0000-0000-000006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311" name="Check Box 263" hidden="1">
              <a:extLst>
                <a:ext uri="{63B3BB69-23CF-44E3-9099-C40C66FF867C}">
                  <a14:compatExt spid="_x0000_s2311"/>
                </a:ext>
                <a:ext uri="{FF2B5EF4-FFF2-40B4-BE49-F238E27FC236}">
                  <a16:creationId xmlns:a16="http://schemas.microsoft.com/office/drawing/2014/main" id="{00000000-0008-0000-0000-000007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XN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2312" name="Check Box 264" hidden="1">
              <a:extLst>
                <a:ext uri="{63B3BB69-23CF-44E3-9099-C40C66FF867C}">
                  <a14:compatExt spid="_x0000_s2312"/>
                </a:ext>
                <a:ext uri="{FF2B5EF4-FFF2-40B4-BE49-F238E27FC236}">
                  <a16:creationId xmlns:a16="http://schemas.microsoft.com/office/drawing/2014/main" id="{00000000-0008-0000-0000-000008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Shareable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2152650</xdr:colOff>
          <xdr:row>307</xdr:row>
          <xdr:rowOff>180975</xdr:rowOff>
        </xdr:from>
        <xdr:to>
          <xdr:col>2</xdr:col>
          <xdr:colOff>2266950</xdr:colOff>
          <xdr:row>308</xdr:row>
          <xdr:rowOff>190500</xdr:rowOff>
        </xdr:to>
        <xdr:sp macro="" textlink="">
          <xdr:nvSpPr>
            <xdr:cNvPr id="2313" name="Drop Down 265" hidden="1">
              <a:extLst>
                <a:ext uri="{63B3BB69-23CF-44E3-9099-C40C66FF867C}">
                  <a14:compatExt spid="_x0000_s2313"/>
                </a:ext>
                <a:ext uri="{FF2B5EF4-FFF2-40B4-BE49-F238E27FC236}">
                  <a16:creationId xmlns:a16="http://schemas.microsoft.com/office/drawing/2014/main" id="{00000000-0008-0000-0000-000009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9525</xdr:colOff>
          <xdr:row>177</xdr:row>
          <xdr:rowOff>9525</xdr:rowOff>
        </xdr:from>
        <xdr:to>
          <xdr:col>2</xdr:col>
          <xdr:colOff>1771650</xdr:colOff>
          <xdr:row>178</xdr:row>
          <xdr:rowOff>0</xdr:rowOff>
        </xdr:to>
        <xdr:sp macro="" textlink="">
          <xdr:nvSpPr>
            <xdr:cNvPr id="2329" name="Check Box 281" descr="Configure Region" hidden="1">
              <a:extLst>
                <a:ext uri="{63B3BB69-23CF-44E3-9099-C40C66FF867C}">
                  <a14:compatExt spid="_x0000_s2329"/>
                </a:ext>
                <a:ext uri="{FF2B5EF4-FFF2-40B4-BE49-F238E27FC236}">
                  <a16:creationId xmlns:a16="http://schemas.microsoft.com/office/drawing/2014/main" id="{00000000-0008-0000-0000-000019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7432" rIns="0" bIns="27432" anchor="ctr" upright="1"/>
            <a:lstStyle/>
            <a:p>
              <a:pPr algn="l" rtl="0">
                <a:defRPr sz="1000"/>
              </a:pPr>
              <a:r>
                <a:rPr lang="de-DE" sz="1100" b="0" i="0" u="none" strike="noStrike" baseline="0">
                  <a:solidFill>
                    <a:srgbClr val="000000"/>
                  </a:solidFill>
                  <a:latin typeface="Aptos Narrow"/>
                </a:rPr>
                <a:t>Configure Region</a:t>
              </a:r>
            </a:p>
          </xdr:txBody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2152650</xdr:colOff>
          <xdr:row>178</xdr:row>
          <xdr:rowOff>9525</xdr:rowOff>
        </xdr:from>
        <xdr:to>
          <xdr:col>2</xdr:col>
          <xdr:colOff>1581150</xdr:colOff>
          <xdr:row>179</xdr:row>
          <xdr:rowOff>0</xdr:rowOff>
        </xdr:to>
        <xdr:sp macro="" textlink="">
          <xdr:nvSpPr>
            <xdr:cNvPr id="2330" name="Check Box 282" hidden="1">
              <a:extLst>
                <a:ext uri="{63B3BB69-23CF-44E3-9099-C40C66FF867C}">
                  <a14:compatExt spid="_x0000_s2330"/>
                </a:ext>
                <a:ext uri="{FF2B5EF4-FFF2-40B4-BE49-F238E27FC236}">
                  <a16:creationId xmlns:a16="http://schemas.microsoft.com/office/drawing/2014/main" id="{00000000-0008-0000-0000-00001A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180</xdr:row>
          <xdr:rowOff>0</xdr:rowOff>
        </xdr:from>
        <xdr:to>
          <xdr:col>2</xdr:col>
          <xdr:colOff>771525</xdr:colOff>
          <xdr:row>181</xdr:row>
          <xdr:rowOff>9525</xdr:rowOff>
        </xdr:to>
        <xdr:sp macro="" textlink="">
          <xdr:nvSpPr>
            <xdr:cNvPr id="2331" name="Drop Down 283" hidden="1">
              <a:extLst>
                <a:ext uri="{63B3BB69-23CF-44E3-9099-C40C66FF867C}">
                  <a14:compatExt spid="_x0000_s2331"/>
                </a:ext>
                <a:ext uri="{FF2B5EF4-FFF2-40B4-BE49-F238E27FC236}">
                  <a16:creationId xmlns:a16="http://schemas.microsoft.com/office/drawing/2014/main" id="{00000000-0008-0000-0000-00001B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1095375</xdr:colOff>
          <xdr:row>181</xdr:row>
          <xdr:rowOff>28575</xdr:rowOff>
        </xdr:from>
        <xdr:to>
          <xdr:col>2</xdr:col>
          <xdr:colOff>1276350</xdr:colOff>
          <xdr:row>182</xdr:row>
          <xdr:rowOff>19050</xdr:rowOff>
        </xdr:to>
        <xdr:sp macro="" textlink="">
          <xdr:nvSpPr>
            <xdr:cNvPr id="2332" name="Check Box 284" hidden="1">
              <a:extLst>
                <a:ext uri="{63B3BB69-23CF-44E3-9099-C40C66FF867C}">
                  <a14:compatExt spid="_x0000_s2332"/>
                </a:ext>
                <a:ext uri="{FF2B5EF4-FFF2-40B4-BE49-F238E27FC236}">
                  <a16:creationId xmlns:a16="http://schemas.microsoft.com/office/drawing/2014/main" id="{00000000-0008-0000-0000-00001C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942975</xdr:colOff>
          <xdr:row>181</xdr:row>
          <xdr:rowOff>28575</xdr:rowOff>
        </xdr:from>
        <xdr:to>
          <xdr:col>2</xdr:col>
          <xdr:colOff>1123950</xdr:colOff>
          <xdr:row>182</xdr:row>
          <xdr:rowOff>19050</xdr:rowOff>
        </xdr:to>
        <xdr:sp macro="" textlink="">
          <xdr:nvSpPr>
            <xdr:cNvPr id="2333" name="Check Box 285" hidden="1">
              <a:extLst>
                <a:ext uri="{63B3BB69-23CF-44E3-9099-C40C66FF867C}">
                  <a14:compatExt spid="_x0000_s2333"/>
                </a:ext>
                <a:ext uri="{FF2B5EF4-FFF2-40B4-BE49-F238E27FC236}">
                  <a16:creationId xmlns:a16="http://schemas.microsoft.com/office/drawing/2014/main" id="{00000000-0008-0000-0000-00001D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790575</xdr:colOff>
          <xdr:row>181</xdr:row>
          <xdr:rowOff>28575</xdr:rowOff>
        </xdr:from>
        <xdr:to>
          <xdr:col>2</xdr:col>
          <xdr:colOff>971550</xdr:colOff>
          <xdr:row>182</xdr:row>
          <xdr:rowOff>19050</xdr:rowOff>
        </xdr:to>
        <xdr:sp macro="" textlink="">
          <xdr:nvSpPr>
            <xdr:cNvPr id="2334" name="Check Box 286" hidden="1">
              <a:extLst>
                <a:ext uri="{63B3BB69-23CF-44E3-9099-C40C66FF867C}">
                  <a14:compatExt spid="_x0000_s2334"/>
                </a:ext>
                <a:ext uri="{FF2B5EF4-FFF2-40B4-BE49-F238E27FC236}">
                  <a16:creationId xmlns:a16="http://schemas.microsoft.com/office/drawing/2014/main" id="{00000000-0008-0000-0000-00001E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638175</xdr:colOff>
          <xdr:row>181</xdr:row>
          <xdr:rowOff>28575</xdr:rowOff>
        </xdr:from>
        <xdr:to>
          <xdr:col>2</xdr:col>
          <xdr:colOff>819150</xdr:colOff>
          <xdr:row>182</xdr:row>
          <xdr:rowOff>19050</xdr:rowOff>
        </xdr:to>
        <xdr:sp macro="" textlink="">
          <xdr:nvSpPr>
            <xdr:cNvPr id="2335" name="Check Box 287" hidden="1">
              <a:extLst>
                <a:ext uri="{63B3BB69-23CF-44E3-9099-C40C66FF867C}">
                  <a14:compatExt spid="_x0000_s2335"/>
                </a:ext>
                <a:ext uri="{FF2B5EF4-FFF2-40B4-BE49-F238E27FC236}">
                  <a16:creationId xmlns:a16="http://schemas.microsoft.com/office/drawing/2014/main" id="{00000000-0008-0000-0000-00001F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476250</xdr:colOff>
          <xdr:row>181</xdr:row>
          <xdr:rowOff>28575</xdr:rowOff>
        </xdr:from>
        <xdr:to>
          <xdr:col>2</xdr:col>
          <xdr:colOff>657225</xdr:colOff>
          <xdr:row>182</xdr:row>
          <xdr:rowOff>19050</xdr:rowOff>
        </xdr:to>
        <xdr:sp macro="" textlink="">
          <xdr:nvSpPr>
            <xdr:cNvPr id="2336" name="Check Box 288" hidden="1">
              <a:extLst>
                <a:ext uri="{63B3BB69-23CF-44E3-9099-C40C66FF867C}">
                  <a14:compatExt spid="_x0000_s2336"/>
                </a:ext>
                <a:ext uri="{FF2B5EF4-FFF2-40B4-BE49-F238E27FC236}">
                  <a16:creationId xmlns:a16="http://schemas.microsoft.com/office/drawing/2014/main" id="{00000000-0008-0000-0000-000020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323850</xdr:colOff>
          <xdr:row>181</xdr:row>
          <xdr:rowOff>28575</xdr:rowOff>
        </xdr:from>
        <xdr:to>
          <xdr:col>2</xdr:col>
          <xdr:colOff>504825</xdr:colOff>
          <xdr:row>182</xdr:row>
          <xdr:rowOff>19050</xdr:rowOff>
        </xdr:to>
        <xdr:sp macro="" textlink="">
          <xdr:nvSpPr>
            <xdr:cNvPr id="2337" name="Check Box 289" hidden="1">
              <a:extLst>
                <a:ext uri="{63B3BB69-23CF-44E3-9099-C40C66FF867C}">
                  <a14:compatExt spid="_x0000_s2337"/>
                </a:ext>
                <a:ext uri="{FF2B5EF4-FFF2-40B4-BE49-F238E27FC236}">
                  <a16:creationId xmlns:a16="http://schemas.microsoft.com/office/drawing/2014/main" id="{00000000-0008-0000-0000-000021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181</xdr:row>
          <xdr:rowOff>28575</xdr:rowOff>
        </xdr:from>
        <xdr:to>
          <xdr:col>2</xdr:col>
          <xdr:colOff>352425</xdr:colOff>
          <xdr:row>182</xdr:row>
          <xdr:rowOff>19050</xdr:rowOff>
        </xdr:to>
        <xdr:sp macro="" textlink="">
          <xdr:nvSpPr>
            <xdr:cNvPr id="2338" name="Check Box 290" hidden="1">
              <a:extLst>
                <a:ext uri="{63B3BB69-23CF-44E3-9099-C40C66FF867C}">
                  <a14:compatExt spid="_x0000_s2338"/>
                </a:ext>
                <a:ext uri="{FF2B5EF4-FFF2-40B4-BE49-F238E27FC236}">
                  <a16:creationId xmlns:a16="http://schemas.microsoft.com/office/drawing/2014/main" id="{00000000-0008-0000-0000-000022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19050</xdr:colOff>
          <xdr:row>181</xdr:row>
          <xdr:rowOff>28575</xdr:rowOff>
        </xdr:from>
        <xdr:to>
          <xdr:col>2</xdr:col>
          <xdr:colOff>200025</xdr:colOff>
          <xdr:row>182</xdr:row>
          <xdr:rowOff>19050</xdr:rowOff>
        </xdr:to>
        <xdr:sp macro="" textlink="">
          <xdr:nvSpPr>
            <xdr:cNvPr id="2339" name="Check Box 291" hidden="1">
              <a:extLst>
                <a:ext uri="{63B3BB69-23CF-44E3-9099-C40C66FF867C}">
                  <a14:compatExt spid="_x0000_s2339"/>
                </a:ext>
                <a:ext uri="{FF2B5EF4-FFF2-40B4-BE49-F238E27FC236}">
                  <a16:creationId xmlns:a16="http://schemas.microsoft.com/office/drawing/2014/main" id="{00000000-0008-0000-0000-000023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191</xdr:row>
          <xdr:rowOff>0</xdr:rowOff>
        </xdr:from>
        <xdr:to>
          <xdr:col>2</xdr:col>
          <xdr:colOff>771525</xdr:colOff>
          <xdr:row>191</xdr:row>
          <xdr:rowOff>180975</xdr:rowOff>
        </xdr:to>
        <xdr:sp macro="" textlink="">
          <xdr:nvSpPr>
            <xdr:cNvPr id="2340" name="Drop Down 292" hidden="1">
              <a:extLst>
                <a:ext uri="{63B3BB69-23CF-44E3-9099-C40C66FF867C}">
                  <a14:compatExt spid="_x0000_s2340"/>
                </a:ext>
                <a:ext uri="{FF2B5EF4-FFF2-40B4-BE49-F238E27FC236}">
                  <a16:creationId xmlns:a16="http://schemas.microsoft.com/office/drawing/2014/main" id="{00000000-0008-0000-0000-000024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2152650</xdr:colOff>
          <xdr:row>192</xdr:row>
          <xdr:rowOff>9525</xdr:rowOff>
        </xdr:from>
        <xdr:to>
          <xdr:col>2</xdr:col>
          <xdr:colOff>1571625</xdr:colOff>
          <xdr:row>193</xdr:row>
          <xdr:rowOff>0</xdr:rowOff>
        </xdr:to>
        <xdr:sp macro="" textlink="">
          <xdr:nvSpPr>
            <xdr:cNvPr id="2341" name="Check Box 293" hidden="1">
              <a:extLst>
                <a:ext uri="{63B3BB69-23CF-44E3-9099-C40C66FF867C}">
                  <a14:compatExt spid="_x0000_s2341"/>
                </a:ext>
                <a:ext uri="{FF2B5EF4-FFF2-40B4-BE49-F238E27FC236}">
                  <a16:creationId xmlns:a16="http://schemas.microsoft.com/office/drawing/2014/main" id="{00000000-0008-0000-0000-000025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XN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2152650</xdr:colOff>
          <xdr:row>193</xdr:row>
          <xdr:rowOff>9525</xdr:rowOff>
        </xdr:from>
        <xdr:to>
          <xdr:col>2</xdr:col>
          <xdr:colOff>1571625</xdr:colOff>
          <xdr:row>194</xdr:row>
          <xdr:rowOff>0</xdr:rowOff>
        </xdr:to>
        <xdr:sp macro="" textlink="">
          <xdr:nvSpPr>
            <xdr:cNvPr id="2342" name="Check Box 294" hidden="1">
              <a:extLst>
                <a:ext uri="{63B3BB69-23CF-44E3-9099-C40C66FF867C}">
                  <a14:compatExt spid="_x0000_s2342"/>
                </a:ext>
                <a:ext uri="{FF2B5EF4-FFF2-40B4-BE49-F238E27FC236}">
                  <a16:creationId xmlns:a16="http://schemas.microsoft.com/office/drawing/2014/main" id="{00000000-0008-0000-0000-000026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Shareable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2152650</xdr:colOff>
          <xdr:row>194</xdr:row>
          <xdr:rowOff>9525</xdr:rowOff>
        </xdr:from>
        <xdr:to>
          <xdr:col>2</xdr:col>
          <xdr:colOff>2266950</xdr:colOff>
          <xdr:row>194</xdr:row>
          <xdr:rowOff>180975</xdr:rowOff>
        </xdr:to>
        <xdr:sp macro="" textlink="">
          <xdr:nvSpPr>
            <xdr:cNvPr id="2343" name="Drop Down 295" hidden="1">
              <a:extLst>
                <a:ext uri="{63B3BB69-23CF-44E3-9099-C40C66FF867C}">
                  <a14:compatExt spid="_x0000_s2343"/>
                </a:ext>
                <a:ext uri="{FF2B5EF4-FFF2-40B4-BE49-F238E27FC236}">
                  <a16:creationId xmlns:a16="http://schemas.microsoft.com/office/drawing/2014/main" id="{00000000-0008-0000-0000-000027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197</xdr:row>
          <xdr:rowOff>9525</xdr:rowOff>
        </xdr:from>
        <xdr:to>
          <xdr:col>2</xdr:col>
          <xdr:colOff>1581150</xdr:colOff>
          <xdr:row>198</xdr:row>
          <xdr:rowOff>0</xdr:rowOff>
        </xdr:to>
        <xdr:sp macro="" textlink="">
          <xdr:nvSpPr>
            <xdr:cNvPr id="2344" name="Check Box 296" hidden="1">
              <a:extLst>
                <a:ext uri="{63B3BB69-23CF-44E3-9099-C40C66FF867C}">
                  <a14:compatExt spid="_x0000_s2344"/>
                </a:ext>
                <a:ext uri="{FF2B5EF4-FFF2-40B4-BE49-F238E27FC236}">
                  <a16:creationId xmlns:a16="http://schemas.microsoft.com/office/drawing/2014/main" id="{00000000-0008-0000-0000-000028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216</xdr:row>
          <xdr:rowOff>9525</xdr:rowOff>
        </xdr:from>
        <xdr:to>
          <xdr:col>2</xdr:col>
          <xdr:colOff>1581150</xdr:colOff>
          <xdr:row>217</xdr:row>
          <xdr:rowOff>0</xdr:rowOff>
        </xdr:to>
        <xdr:sp macro="" textlink="">
          <xdr:nvSpPr>
            <xdr:cNvPr id="2345" name="Check Box 297" hidden="1">
              <a:extLst>
                <a:ext uri="{63B3BB69-23CF-44E3-9099-C40C66FF867C}">
                  <a14:compatExt spid="_x0000_s2345"/>
                </a:ext>
                <a:ext uri="{FF2B5EF4-FFF2-40B4-BE49-F238E27FC236}">
                  <a16:creationId xmlns:a16="http://schemas.microsoft.com/office/drawing/2014/main" id="{00000000-0008-0000-0000-000029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199</xdr:row>
          <xdr:rowOff>0</xdr:rowOff>
        </xdr:from>
        <xdr:to>
          <xdr:col>2</xdr:col>
          <xdr:colOff>771525</xdr:colOff>
          <xdr:row>200</xdr:row>
          <xdr:rowOff>9525</xdr:rowOff>
        </xdr:to>
        <xdr:sp macro="" textlink="">
          <xdr:nvSpPr>
            <xdr:cNvPr id="2346" name="Drop Down 298" hidden="1">
              <a:extLst>
                <a:ext uri="{63B3BB69-23CF-44E3-9099-C40C66FF867C}">
                  <a14:compatExt spid="_x0000_s2346"/>
                </a:ext>
                <a:ext uri="{FF2B5EF4-FFF2-40B4-BE49-F238E27FC236}">
                  <a16:creationId xmlns:a16="http://schemas.microsoft.com/office/drawing/2014/main" id="{00000000-0008-0000-0000-00002A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210</xdr:row>
          <xdr:rowOff>0</xdr:rowOff>
        </xdr:from>
        <xdr:to>
          <xdr:col>2</xdr:col>
          <xdr:colOff>771525</xdr:colOff>
          <xdr:row>210</xdr:row>
          <xdr:rowOff>180975</xdr:rowOff>
        </xdr:to>
        <xdr:sp macro="" textlink="">
          <xdr:nvSpPr>
            <xdr:cNvPr id="2347" name="Drop Down 299" hidden="1">
              <a:extLst>
                <a:ext uri="{63B3BB69-23CF-44E3-9099-C40C66FF867C}">
                  <a14:compatExt spid="_x0000_s2347"/>
                </a:ext>
                <a:ext uri="{FF2B5EF4-FFF2-40B4-BE49-F238E27FC236}">
                  <a16:creationId xmlns:a16="http://schemas.microsoft.com/office/drawing/2014/main" id="{00000000-0008-0000-0000-00002B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211</xdr:row>
          <xdr:rowOff>9525</xdr:rowOff>
        </xdr:from>
        <xdr:to>
          <xdr:col>2</xdr:col>
          <xdr:colOff>1571625</xdr:colOff>
          <xdr:row>212</xdr:row>
          <xdr:rowOff>0</xdr:rowOff>
        </xdr:to>
        <xdr:sp macro="" textlink="">
          <xdr:nvSpPr>
            <xdr:cNvPr id="2348" name="Check Box 300" hidden="1">
              <a:extLst>
                <a:ext uri="{63B3BB69-23CF-44E3-9099-C40C66FF867C}">
                  <a14:compatExt spid="_x0000_s2348"/>
                </a:ext>
                <a:ext uri="{FF2B5EF4-FFF2-40B4-BE49-F238E27FC236}">
                  <a16:creationId xmlns:a16="http://schemas.microsoft.com/office/drawing/2014/main" id="{00000000-0008-0000-0000-00002C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XN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212</xdr:row>
          <xdr:rowOff>9525</xdr:rowOff>
        </xdr:from>
        <xdr:to>
          <xdr:col>2</xdr:col>
          <xdr:colOff>1571625</xdr:colOff>
          <xdr:row>213</xdr:row>
          <xdr:rowOff>0</xdr:rowOff>
        </xdr:to>
        <xdr:sp macro="" textlink="">
          <xdr:nvSpPr>
            <xdr:cNvPr id="2349" name="Check Box 301" hidden="1">
              <a:extLst>
                <a:ext uri="{63B3BB69-23CF-44E3-9099-C40C66FF867C}">
                  <a14:compatExt spid="_x0000_s2349"/>
                </a:ext>
                <a:ext uri="{FF2B5EF4-FFF2-40B4-BE49-F238E27FC236}">
                  <a16:creationId xmlns:a16="http://schemas.microsoft.com/office/drawing/2014/main" id="{00000000-0008-0000-0000-00002D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Shareable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229</xdr:row>
          <xdr:rowOff>0</xdr:rowOff>
        </xdr:from>
        <xdr:to>
          <xdr:col>2</xdr:col>
          <xdr:colOff>771525</xdr:colOff>
          <xdr:row>229</xdr:row>
          <xdr:rowOff>180975</xdr:rowOff>
        </xdr:to>
        <xdr:sp macro="" textlink="">
          <xdr:nvSpPr>
            <xdr:cNvPr id="2356" name="Drop Down 308" hidden="1">
              <a:extLst>
                <a:ext uri="{63B3BB69-23CF-44E3-9099-C40C66FF867C}">
                  <a14:compatExt spid="_x0000_s2356"/>
                </a:ext>
                <a:ext uri="{FF2B5EF4-FFF2-40B4-BE49-F238E27FC236}">
                  <a16:creationId xmlns:a16="http://schemas.microsoft.com/office/drawing/2014/main" id="{00000000-0008-0000-0000-000034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230</xdr:row>
          <xdr:rowOff>9525</xdr:rowOff>
        </xdr:from>
        <xdr:to>
          <xdr:col>2</xdr:col>
          <xdr:colOff>1571625</xdr:colOff>
          <xdr:row>231</xdr:row>
          <xdr:rowOff>0</xdr:rowOff>
        </xdr:to>
        <xdr:sp macro="" textlink="">
          <xdr:nvSpPr>
            <xdr:cNvPr id="2357" name="Check Box 309" hidden="1">
              <a:extLst>
                <a:ext uri="{63B3BB69-23CF-44E3-9099-C40C66FF867C}">
                  <a14:compatExt spid="_x0000_s2357"/>
                </a:ext>
                <a:ext uri="{FF2B5EF4-FFF2-40B4-BE49-F238E27FC236}">
                  <a16:creationId xmlns:a16="http://schemas.microsoft.com/office/drawing/2014/main" id="{00000000-0008-0000-0000-000035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XN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231</xdr:row>
          <xdr:rowOff>9525</xdr:rowOff>
        </xdr:from>
        <xdr:to>
          <xdr:col>2</xdr:col>
          <xdr:colOff>1571625</xdr:colOff>
          <xdr:row>232</xdr:row>
          <xdr:rowOff>0</xdr:rowOff>
        </xdr:to>
        <xdr:sp macro="" textlink="">
          <xdr:nvSpPr>
            <xdr:cNvPr id="2358" name="Check Box 310" hidden="1">
              <a:extLst>
                <a:ext uri="{63B3BB69-23CF-44E3-9099-C40C66FF867C}">
                  <a14:compatExt spid="_x0000_s2358"/>
                </a:ext>
                <a:ext uri="{FF2B5EF4-FFF2-40B4-BE49-F238E27FC236}">
                  <a16:creationId xmlns:a16="http://schemas.microsoft.com/office/drawing/2014/main" id="{00000000-0008-0000-0000-000036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Shareable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218</xdr:row>
          <xdr:rowOff>0</xdr:rowOff>
        </xdr:from>
        <xdr:to>
          <xdr:col>2</xdr:col>
          <xdr:colOff>771525</xdr:colOff>
          <xdr:row>219</xdr:row>
          <xdr:rowOff>9525</xdr:rowOff>
        </xdr:to>
        <xdr:sp macro="" textlink="">
          <xdr:nvSpPr>
            <xdr:cNvPr id="2359" name="Drop Down 311" hidden="1">
              <a:extLst>
                <a:ext uri="{63B3BB69-23CF-44E3-9099-C40C66FF867C}">
                  <a14:compatExt spid="_x0000_s2359"/>
                </a:ext>
                <a:ext uri="{FF2B5EF4-FFF2-40B4-BE49-F238E27FC236}">
                  <a16:creationId xmlns:a16="http://schemas.microsoft.com/office/drawing/2014/main" id="{00000000-0008-0000-0000-000037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237</xdr:row>
          <xdr:rowOff>0</xdr:rowOff>
        </xdr:from>
        <xdr:to>
          <xdr:col>2</xdr:col>
          <xdr:colOff>771525</xdr:colOff>
          <xdr:row>238</xdr:row>
          <xdr:rowOff>9525</xdr:rowOff>
        </xdr:to>
        <xdr:sp macro="" textlink="">
          <xdr:nvSpPr>
            <xdr:cNvPr id="2360" name="Drop Down 312" hidden="1">
              <a:extLst>
                <a:ext uri="{63B3BB69-23CF-44E3-9099-C40C66FF867C}">
                  <a14:compatExt spid="_x0000_s2360"/>
                </a:ext>
                <a:ext uri="{FF2B5EF4-FFF2-40B4-BE49-F238E27FC236}">
                  <a16:creationId xmlns:a16="http://schemas.microsoft.com/office/drawing/2014/main" id="{00000000-0008-0000-0000-000038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248</xdr:row>
          <xdr:rowOff>0</xdr:rowOff>
        </xdr:from>
        <xdr:to>
          <xdr:col>2</xdr:col>
          <xdr:colOff>771525</xdr:colOff>
          <xdr:row>248</xdr:row>
          <xdr:rowOff>180975</xdr:rowOff>
        </xdr:to>
        <xdr:sp macro="" textlink="">
          <xdr:nvSpPr>
            <xdr:cNvPr id="2361" name="Drop Down 313" hidden="1">
              <a:extLst>
                <a:ext uri="{63B3BB69-23CF-44E3-9099-C40C66FF867C}">
                  <a14:compatExt spid="_x0000_s2361"/>
                </a:ext>
                <a:ext uri="{FF2B5EF4-FFF2-40B4-BE49-F238E27FC236}">
                  <a16:creationId xmlns:a16="http://schemas.microsoft.com/office/drawing/2014/main" id="{00000000-0008-0000-0000-000039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249</xdr:row>
          <xdr:rowOff>9525</xdr:rowOff>
        </xdr:from>
        <xdr:to>
          <xdr:col>2</xdr:col>
          <xdr:colOff>1571625</xdr:colOff>
          <xdr:row>250</xdr:row>
          <xdr:rowOff>0</xdr:rowOff>
        </xdr:to>
        <xdr:sp macro="" textlink="">
          <xdr:nvSpPr>
            <xdr:cNvPr id="2362" name="Check Box 314" hidden="1">
              <a:extLst>
                <a:ext uri="{63B3BB69-23CF-44E3-9099-C40C66FF867C}">
                  <a14:compatExt spid="_x0000_s2362"/>
                </a:ext>
                <a:ext uri="{FF2B5EF4-FFF2-40B4-BE49-F238E27FC236}">
                  <a16:creationId xmlns:a16="http://schemas.microsoft.com/office/drawing/2014/main" id="{00000000-0008-0000-0000-00003A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XN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250</xdr:row>
          <xdr:rowOff>9525</xdr:rowOff>
        </xdr:from>
        <xdr:to>
          <xdr:col>2</xdr:col>
          <xdr:colOff>1571625</xdr:colOff>
          <xdr:row>251</xdr:row>
          <xdr:rowOff>0</xdr:rowOff>
        </xdr:to>
        <xdr:sp macro="" textlink="">
          <xdr:nvSpPr>
            <xdr:cNvPr id="2363" name="Check Box 315" hidden="1">
              <a:extLst>
                <a:ext uri="{63B3BB69-23CF-44E3-9099-C40C66FF867C}">
                  <a14:compatExt spid="_x0000_s2363"/>
                </a:ext>
                <a:ext uri="{FF2B5EF4-FFF2-40B4-BE49-F238E27FC236}">
                  <a16:creationId xmlns:a16="http://schemas.microsoft.com/office/drawing/2014/main" id="{00000000-0008-0000-0000-00003B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Shareable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235</xdr:row>
          <xdr:rowOff>9525</xdr:rowOff>
        </xdr:from>
        <xdr:to>
          <xdr:col>2</xdr:col>
          <xdr:colOff>1581150</xdr:colOff>
          <xdr:row>236</xdr:row>
          <xdr:rowOff>0</xdr:rowOff>
        </xdr:to>
        <xdr:sp macro="" textlink="">
          <xdr:nvSpPr>
            <xdr:cNvPr id="2364" name="Check Box 316" hidden="1">
              <a:extLst>
                <a:ext uri="{63B3BB69-23CF-44E3-9099-C40C66FF867C}">
                  <a14:compatExt spid="_x0000_s2364"/>
                </a:ext>
                <a:ext uri="{FF2B5EF4-FFF2-40B4-BE49-F238E27FC236}">
                  <a16:creationId xmlns:a16="http://schemas.microsoft.com/office/drawing/2014/main" id="{00000000-0008-0000-0000-00003C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254</xdr:row>
          <xdr:rowOff>9525</xdr:rowOff>
        </xdr:from>
        <xdr:to>
          <xdr:col>2</xdr:col>
          <xdr:colOff>1581150</xdr:colOff>
          <xdr:row>255</xdr:row>
          <xdr:rowOff>0</xdr:rowOff>
        </xdr:to>
        <xdr:sp macro="" textlink="">
          <xdr:nvSpPr>
            <xdr:cNvPr id="2381" name="Check Box 333" hidden="1">
              <a:extLst>
                <a:ext uri="{63B3BB69-23CF-44E3-9099-C40C66FF867C}">
                  <a14:compatExt spid="_x0000_s2381"/>
                </a:ext>
                <a:ext uri="{FF2B5EF4-FFF2-40B4-BE49-F238E27FC236}">
                  <a16:creationId xmlns:a16="http://schemas.microsoft.com/office/drawing/2014/main" id="{00000000-0008-0000-0000-00004D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256</xdr:row>
          <xdr:rowOff>0</xdr:rowOff>
        </xdr:from>
        <xdr:to>
          <xdr:col>2</xdr:col>
          <xdr:colOff>771525</xdr:colOff>
          <xdr:row>257</xdr:row>
          <xdr:rowOff>9525</xdr:rowOff>
        </xdr:to>
        <xdr:sp macro="" textlink="">
          <xdr:nvSpPr>
            <xdr:cNvPr id="2382" name="Drop Down 334" hidden="1">
              <a:extLst>
                <a:ext uri="{63B3BB69-23CF-44E3-9099-C40C66FF867C}">
                  <a14:compatExt spid="_x0000_s2382"/>
                </a:ext>
                <a:ext uri="{FF2B5EF4-FFF2-40B4-BE49-F238E27FC236}">
                  <a16:creationId xmlns:a16="http://schemas.microsoft.com/office/drawing/2014/main" id="{00000000-0008-0000-0000-00004E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267</xdr:row>
          <xdr:rowOff>0</xdr:rowOff>
        </xdr:from>
        <xdr:to>
          <xdr:col>2</xdr:col>
          <xdr:colOff>771525</xdr:colOff>
          <xdr:row>267</xdr:row>
          <xdr:rowOff>180975</xdr:rowOff>
        </xdr:to>
        <xdr:sp macro="" textlink="">
          <xdr:nvSpPr>
            <xdr:cNvPr id="2383" name="Drop Down 335" hidden="1">
              <a:extLst>
                <a:ext uri="{63B3BB69-23CF-44E3-9099-C40C66FF867C}">
                  <a14:compatExt spid="_x0000_s2383"/>
                </a:ext>
                <a:ext uri="{FF2B5EF4-FFF2-40B4-BE49-F238E27FC236}">
                  <a16:creationId xmlns:a16="http://schemas.microsoft.com/office/drawing/2014/main" id="{00000000-0008-0000-0000-00004F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268</xdr:row>
          <xdr:rowOff>9525</xdr:rowOff>
        </xdr:from>
        <xdr:to>
          <xdr:col>2</xdr:col>
          <xdr:colOff>1571625</xdr:colOff>
          <xdr:row>269</xdr:row>
          <xdr:rowOff>0</xdr:rowOff>
        </xdr:to>
        <xdr:sp macro="" textlink="">
          <xdr:nvSpPr>
            <xdr:cNvPr id="2384" name="Check Box 336" hidden="1">
              <a:extLst>
                <a:ext uri="{63B3BB69-23CF-44E3-9099-C40C66FF867C}">
                  <a14:compatExt spid="_x0000_s2384"/>
                </a:ext>
                <a:ext uri="{FF2B5EF4-FFF2-40B4-BE49-F238E27FC236}">
                  <a16:creationId xmlns:a16="http://schemas.microsoft.com/office/drawing/2014/main" id="{00000000-0008-0000-0000-000050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XN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269</xdr:row>
          <xdr:rowOff>9525</xdr:rowOff>
        </xdr:from>
        <xdr:to>
          <xdr:col>2</xdr:col>
          <xdr:colOff>1571625</xdr:colOff>
          <xdr:row>270</xdr:row>
          <xdr:rowOff>0</xdr:rowOff>
        </xdr:to>
        <xdr:sp macro="" textlink="">
          <xdr:nvSpPr>
            <xdr:cNvPr id="2385" name="Check Box 337" hidden="1">
              <a:extLst>
                <a:ext uri="{63B3BB69-23CF-44E3-9099-C40C66FF867C}">
                  <a14:compatExt spid="_x0000_s2385"/>
                </a:ext>
                <a:ext uri="{FF2B5EF4-FFF2-40B4-BE49-F238E27FC236}">
                  <a16:creationId xmlns:a16="http://schemas.microsoft.com/office/drawing/2014/main" id="{00000000-0008-0000-0000-000051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Shareable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273</xdr:row>
          <xdr:rowOff>9525</xdr:rowOff>
        </xdr:from>
        <xdr:to>
          <xdr:col>2</xdr:col>
          <xdr:colOff>1581150</xdr:colOff>
          <xdr:row>274</xdr:row>
          <xdr:rowOff>0</xdr:rowOff>
        </xdr:to>
        <xdr:sp macro="" textlink="">
          <xdr:nvSpPr>
            <xdr:cNvPr id="2386" name="Check Box 338" hidden="1">
              <a:extLst>
                <a:ext uri="{63B3BB69-23CF-44E3-9099-C40C66FF867C}">
                  <a14:compatExt spid="_x0000_s2386"/>
                </a:ext>
                <a:ext uri="{FF2B5EF4-FFF2-40B4-BE49-F238E27FC236}">
                  <a16:creationId xmlns:a16="http://schemas.microsoft.com/office/drawing/2014/main" id="{00000000-0008-0000-0000-000052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275</xdr:row>
          <xdr:rowOff>0</xdr:rowOff>
        </xdr:from>
        <xdr:to>
          <xdr:col>2</xdr:col>
          <xdr:colOff>771525</xdr:colOff>
          <xdr:row>276</xdr:row>
          <xdr:rowOff>9525</xdr:rowOff>
        </xdr:to>
        <xdr:sp macro="" textlink="">
          <xdr:nvSpPr>
            <xdr:cNvPr id="2387" name="Drop Down 339" hidden="1">
              <a:extLst>
                <a:ext uri="{63B3BB69-23CF-44E3-9099-C40C66FF867C}">
                  <a14:compatExt spid="_x0000_s2387"/>
                </a:ext>
                <a:ext uri="{FF2B5EF4-FFF2-40B4-BE49-F238E27FC236}">
                  <a16:creationId xmlns:a16="http://schemas.microsoft.com/office/drawing/2014/main" id="{00000000-0008-0000-0000-000053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286</xdr:row>
          <xdr:rowOff>0</xdr:rowOff>
        </xdr:from>
        <xdr:to>
          <xdr:col>2</xdr:col>
          <xdr:colOff>771525</xdr:colOff>
          <xdr:row>286</xdr:row>
          <xdr:rowOff>180975</xdr:rowOff>
        </xdr:to>
        <xdr:sp macro="" textlink="">
          <xdr:nvSpPr>
            <xdr:cNvPr id="2388" name="Drop Down 340" hidden="1">
              <a:extLst>
                <a:ext uri="{63B3BB69-23CF-44E3-9099-C40C66FF867C}">
                  <a14:compatExt spid="_x0000_s2388"/>
                </a:ext>
                <a:ext uri="{FF2B5EF4-FFF2-40B4-BE49-F238E27FC236}">
                  <a16:creationId xmlns:a16="http://schemas.microsoft.com/office/drawing/2014/main" id="{00000000-0008-0000-0000-000054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287</xdr:row>
          <xdr:rowOff>9525</xdr:rowOff>
        </xdr:from>
        <xdr:to>
          <xdr:col>2</xdr:col>
          <xdr:colOff>1571625</xdr:colOff>
          <xdr:row>288</xdr:row>
          <xdr:rowOff>0</xdr:rowOff>
        </xdr:to>
        <xdr:sp macro="" textlink="">
          <xdr:nvSpPr>
            <xdr:cNvPr id="2389" name="Check Box 341" hidden="1">
              <a:extLst>
                <a:ext uri="{63B3BB69-23CF-44E3-9099-C40C66FF867C}">
                  <a14:compatExt spid="_x0000_s2389"/>
                </a:ext>
                <a:ext uri="{FF2B5EF4-FFF2-40B4-BE49-F238E27FC236}">
                  <a16:creationId xmlns:a16="http://schemas.microsoft.com/office/drawing/2014/main" id="{00000000-0008-0000-0000-000055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XN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288</xdr:row>
          <xdr:rowOff>9525</xdr:rowOff>
        </xdr:from>
        <xdr:to>
          <xdr:col>2</xdr:col>
          <xdr:colOff>1571625</xdr:colOff>
          <xdr:row>289</xdr:row>
          <xdr:rowOff>0</xdr:rowOff>
        </xdr:to>
        <xdr:sp macro="" textlink="">
          <xdr:nvSpPr>
            <xdr:cNvPr id="2390" name="Check Box 342" hidden="1">
              <a:extLst>
                <a:ext uri="{63B3BB69-23CF-44E3-9099-C40C66FF867C}">
                  <a14:compatExt spid="_x0000_s2390"/>
                </a:ext>
                <a:ext uri="{FF2B5EF4-FFF2-40B4-BE49-F238E27FC236}">
                  <a16:creationId xmlns:a16="http://schemas.microsoft.com/office/drawing/2014/main" id="{00000000-0008-0000-0000-000056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Shareable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292</xdr:row>
          <xdr:rowOff>9525</xdr:rowOff>
        </xdr:from>
        <xdr:to>
          <xdr:col>2</xdr:col>
          <xdr:colOff>1581150</xdr:colOff>
          <xdr:row>293</xdr:row>
          <xdr:rowOff>0</xdr:rowOff>
        </xdr:to>
        <xdr:sp macro="" textlink="">
          <xdr:nvSpPr>
            <xdr:cNvPr id="2391" name="Check Box 343" hidden="1">
              <a:extLst>
                <a:ext uri="{63B3BB69-23CF-44E3-9099-C40C66FF867C}">
                  <a14:compatExt spid="_x0000_s2391"/>
                </a:ext>
                <a:ext uri="{FF2B5EF4-FFF2-40B4-BE49-F238E27FC236}">
                  <a16:creationId xmlns:a16="http://schemas.microsoft.com/office/drawing/2014/main" id="{00000000-0008-0000-0000-000057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294</xdr:row>
          <xdr:rowOff>0</xdr:rowOff>
        </xdr:from>
        <xdr:to>
          <xdr:col>2</xdr:col>
          <xdr:colOff>771525</xdr:colOff>
          <xdr:row>295</xdr:row>
          <xdr:rowOff>9525</xdr:rowOff>
        </xdr:to>
        <xdr:sp macro="" textlink="">
          <xdr:nvSpPr>
            <xdr:cNvPr id="2392" name="Drop Down 344" hidden="1">
              <a:extLst>
                <a:ext uri="{63B3BB69-23CF-44E3-9099-C40C66FF867C}">
                  <a14:compatExt spid="_x0000_s2392"/>
                </a:ext>
                <a:ext uri="{FF2B5EF4-FFF2-40B4-BE49-F238E27FC236}">
                  <a16:creationId xmlns:a16="http://schemas.microsoft.com/office/drawing/2014/main" id="{00000000-0008-0000-0000-000058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305</xdr:row>
          <xdr:rowOff>0</xdr:rowOff>
        </xdr:from>
        <xdr:to>
          <xdr:col>2</xdr:col>
          <xdr:colOff>771525</xdr:colOff>
          <xdr:row>305</xdr:row>
          <xdr:rowOff>180975</xdr:rowOff>
        </xdr:to>
        <xdr:sp macro="" textlink="">
          <xdr:nvSpPr>
            <xdr:cNvPr id="2393" name="Drop Down 345" hidden="1">
              <a:extLst>
                <a:ext uri="{63B3BB69-23CF-44E3-9099-C40C66FF867C}">
                  <a14:compatExt spid="_x0000_s2393"/>
                </a:ext>
                <a:ext uri="{FF2B5EF4-FFF2-40B4-BE49-F238E27FC236}">
                  <a16:creationId xmlns:a16="http://schemas.microsoft.com/office/drawing/2014/main" id="{00000000-0008-0000-0000-000059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306</xdr:row>
          <xdr:rowOff>9525</xdr:rowOff>
        </xdr:from>
        <xdr:to>
          <xdr:col>2</xdr:col>
          <xdr:colOff>1571625</xdr:colOff>
          <xdr:row>307</xdr:row>
          <xdr:rowOff>0</xdr:rowOff>
        </xdr:to>
        <xdr:sp macro="" textlink="">
          <xdr:nvSpPr>
            <xdr:cNvPr id="2394" name="Check Box 346" hidden="1">
              <a:extLst>
                <a:ext uri="{63B3BB69-23CF-44E3-9099-C40C66FF867C}">
                  <a14:compatExt spid="_x0000_s2394"/>
                </a:ext>
                <a:ext uri="{FF2B5EF4-FFF2-40B4-BE49-F238E27FC236}">
                  <a16:creationId xmlns:a16="http://schemas.microsoft.com/office/drawing/2014/main" id="{00000000-0008-0000-0000-00005A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XN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307</xdr:row>
          <xdr:rowOff>9525</xdr:rowOff>
        </xdr:from>
        <xdr:to>
          <xdr:col>2</xdr:col>
          <xdr:colOff>1571625</xdr:colOff>
          <xdr:row>308</xdr:row>
          <xdr:rowOff>0</xdr:rowOff>
        </xdr:to>
        <xdr:sp macro="" textlink="">
          <xdr:nvSpPr>
            <xdr:cNvPr id="2395" name="Check Box 347" hidden="1">
              <a:extLst>
                <a:ext uri="{63B3BB69-23CF-44E3-9099-C40C66FF867C}">
                  <a14:compatExt spid="_x0000_s2395"/>
                </a:ext>
                <a:ext uri="{FF2B5EF4-FFF2-40B4-BE49-F238E27FC236}">
                  <a16:creationId xmlns:a16="http://schemas.microsoft.com/office/drawing/2014/main" id="{00000000-0008-0000-0000-00005B09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de-DE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Shareable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ctrlProp" Target="../ctrlProps/ctrlProp113.xml"/><Relationship Id="rId21" Type="http://schemas.openxmlformats.org/officeDocument/2006/relationships/ctrlProp" Target="../ctrlProps/ctrlProp17.xml"/><Relationship Id="rId63" Type="http://schemas.openxmlformats.org/officeDocument/2006/relationships/ctrlProp" Target="../ctrlProps/ctrlProp59.xml"/><Relationship Id="rId159" Type="http://schemas.openxmlformats.org/officeDocument/2006/relationships/ctrlProp" Target="../ctrlProps/ctrlProp155.xml"/><Relationship Id="rId170" Type="http://schemas.openxmlformats.org/officeDocument/2006/relationships/ctrlProp" Target="../ctrlProps/ctrlProp166.xml"/><Relationship Id="rId226" Type="http://schemas.openxmlformats.org/officeDocument/2006/relationships/ctrlProp" Target="../ctrlProps/ctrlProp222.xml"/><Relationship Id="rId268" Type="http://schemas.openxmlformats.org/officeDocument/2006/relationships/ctrlProp" Target="../ctrlProps/ctrlProp264.xml"/><Relationship Id="rId32" Type="http://schemas.openxmlformats.org/officeDocument/2006/relationships/ctrlProp" Target="../ctrlProps/ctrlProp28.xml"/><Relationship Id="rId74" Type="http://schemas.openxmlformats.org/officeDocument/2006/relationships/ctrlProp" Target="../ctrlProps/ctrlProp70.xml"/><Relationship Id="rId128" Type="http://schemas.openxmlformats.org/officeDocument/2006/relationships/ctrlProp" Target="../ctrlProps/ctrlProp124.xml"/><Relationship Id="rId5" Type="http://schemas.openxmlformats.org/officeDocument/2006/relationships/ctrlProp" Target="../ctrlProps/ctrlProp1.xml"/><Relationship Id="rId181" Type="http://schemas.openxmlformats.org/officeDocument/2006/relationships/ctrlProp" Target="../ctrlProps/ctrlProp177.xml"/><Relationship Id="rId237" Type="http://schemas.openxmlformats.org/officeDocument/2006/relationships/ctrlProp" Target="../ctrlProps/ctrlProp233.xml"/><Relationship Id="rId258" Type="http://schemas.openxmlformats.org/officeDocument/2006/relationships/ctrlProp" Target="../ctrlProps/ctrlProp254.xml"/><Relationship Id="rId22" Type="http://schemas.openxmlformats.org/officeDocument/2006/relationships/ctrlProp" Target="../ctrlProps/ctrlProp18.xml"/><Relationship Id="rId43" Type="http://schemas.openxmlformats.org/officeDocument/2006/relationships/ctrlProp" Target="../ctrlProps/ctrlProp39.xml"/><Relationship Id="rId64" Type="http://schemas.openxmlformats.org/officeDocument/2006/relationships/ctrlProp" Target="../ctrlProps/ctrlProp60.xml"/><Relationship Id="rId118" Type="http://schemas.openxmlformats.org/officeDocument/2006/relationships/ctrlProp" Target="../ctrlProps/ctrlProp114.xml"/><Relationship Id="rId139" Type="http://schemas.openxmlformats.org/officeDocument/2006/relationships/ctrlProp" Target="../ctrlProps/ctrlProp135.xml"/><Relationship Id="rId85" Type="http://schemas.openxmlformats.org/officeDocument/2006/relationships/ctrlProp" Target="../ctrlProps/ctrlProp81.xml"/><Relationship Id="rId150" Type="http://schemas.openxmlformats.org/officeDocument/2006/relationships/ctrlProp" Target="../ctrlProps/ctrlProp146.xml"/><Relationship Id="rId171" Type="http://schemas.openxmlformats.org/officeDocument/2006/relationships/ctrlProp" Target="../ctrlProps/ctrlProp167.xml"/><Relationship Id="rId192" Type="http://schemas.openxmlformats.org/officeDocument/2006/relationships/ctrlProp" Target="../ctrlProps/ctrlProp188.xml"/><Relationship Id="rId206" Type="http://schemas.openxmlformats.org/officeDocument/2006/relationships/ctrlProp" Target="../ctrlProps/ctrlProp202.xml"/><Relationship Id="rId227" Type="http://schemas.openxmlformats.org/officeDocument/2006/relationships/ctrlProp" Target="../ctrlProps/ctrlProp223.xml"/><Relationship Id="rId248" Type="http://schemas.openxmlformats.org/officeDocument/2006/relationships/ctrlProp" Target="../ctrlProps/ctrlProp244.xml"/><Relationship Id="rId269" Type="http://schemas.openxmlformats.org/officeDocument/2006/relationships/ctrlProp" Target="../ctrlProps/ctrlProp265.xml"/><Relationship Id="rId12" Type="http://schemas.openxmlformats.org/officeDocument/2006/relationships/ctrlProp" Target="../ctrlProps/ctrlProp8.xml"/><Relationship Id="rId33" Type="http://schemas.openxmlformats.org/officeDocument/2006/relationships/ctrlProp" Target="../ctrlProps/ctrlProp29.xml"/><Relationship Id="rId108" Type="http://schemas.openxmlformats.org/officeDocument/2006/relationships/ctrlProp" Target="../ctrlProps/ctrlProp104.xml"/><Relationship Id="rId129" Type="http://schemas.openxmlformats.org/officeDocument/2006/relationships/ctrlProp" Target="../ctrlProps/ctrlProp125.xml"/><Relationship Id="rId54" Type="http://schemas.openxmlformats.org/officeDocument/2006/relationships/ctrlProp" Target="../ctrlProps/ctrlProp50.xml"/><Relationship Id="rId75" Type="http://schemas.openxmlformats.org/officeDocument/2006/relationships/ctrlProp" Target="../ctrlProps/ctrlProp71.xml"/><Relationship Id="rId96" Type="http://schemas.openxmlformats.org/officeDocument/2006/relationships/ctrlProp" Target="../ctrlProps/ctrlProp92.xml"/><Relationship Id="rId140" Type="http://schemas.openxmlformats.org/officeDocument/2006/relationships/ctrlProp" Target="../ctrlProps/ctrlProp136.xml"/><Relationship Id="rId161" Type="http://schemas.openxmlformats.org/officeDocument/2006/relationships/ctrlProp" Target="../ctrlProps/ctrlProp157.xml"/><Relationship Id="rId182" Type="http://schemas.openxmlformats.org/officeDocument/2006/relationships/ctrlProp" Target="../ctrlProps/ctrlProp178.xml"/><Relationship Id="rId217" Type="http://schemas.openxmlformats.org/officeDocument/2006/relationships/ctrlProp" Target="../ctrlProps/ctrlProp213.xml"/><Relationship Id="rId6" Type="http://schemas.openxmlformats.org/officeDocument/2006/relationships/ctrlProp" Target="../ctrlProps/ctrlProp2.xml"/><Relationship Id="rId238" Type="http://schemas.openxmlformats.org/officeDocument/2006/relationships/ctrlProp" Target="../ctrlProps/ctrlProp234.xml"/><Relationship Id="rId259" Type="http://schemas.openxmlformats.org/officeDocument/2006/relationships/ctrlProp" Target="../ctrlProps/ctrlProp255.xml"/><Relationship Id="rId23" Type="http://schemas.openxmlformats.org/officeDocument/2006/relationships/ctrlProp" Target="../ctrlProps/ctrlProp19.xml"/><Relationship Id="rId119" Type="http://schemas.openxmlformats.org/officeDocument/2006/relationships/ctrlProp" Target="../ctrlProps/ctrlProp115.xml"/><Relationship Id="rId270" Type="http://schemas.openxmlformats.org/officeDocument/2006/relationships/ctrlProp" Target="../ctrlProps/ctrlProp266.xml"/><Relationship Id="rId44" Type="http://schemas.openxmlformats.org/officeDocument/2006/relationships/ctrlProp" Target="../ctrlProps/ctrlProp40.xml"/><Relationship Id="rId65" Type="http://schemas.openxmlformats.org/officeDocument/2006/relationships/ctrlProp" Target="../ctrlProps/ctrlProp61.xml"/><Relationship Id="rId86" Type="http://schemas.openxmlformats.org/officeDocument/2006/relationships/ctrlProp" Target="../ctrlProps/ctrlProp82.xml"/><Relationship Id="rId130" Type="http://schemas.openxmlformats.org/officeDocument/2006/relationships/ctrlProp" Target="../ctrlProps/ctrlProp126.xml"/><Relationship Id="rId151" Type="http://schemas.openxmlformats.org/officeDocument/2006/relationships/ctrlProp" Target="../ctrlProps/ctrlProp147.xml"/><Relationship Id="rId172" Type="http://schemas.openxmlformats.org/officeDocument/2006/relationships/ctrlProp" Target="../ctrlProps/ctrlProp168.xml"/><Relationship Id="rId193" Type="http://schemas.openxmlformats.org/officeDocument/2006/relationships/ctrlProp" Target="../ctrlProps/ctrlProp189.xml"/><Relationship Id="rId207" Type="http://schemas.openxmlformats.org/officeDocument/2006/relationships/ctrlProp" Target="../ctrlProps/ctrlProp203.xml"/><Relationship Id="rId228" Type="http://schemas.openxmlformats.org/officeDocument/2006/relationships/ctrlProp" Target="../ctrlProps/ctrlProp224.xml"/><Relationship Id="rId249" Type="http://schemas.openxmlformats.org/officeDocument/2006/relationships/ctrlProp" Target="../ctrlProps/ctrlProp245.xml"/><Relationship Id="rId13" Type="http://schemas.openxmlformats.org/officeDocument/2006/relationships/ctrlProp" Target="../ctrlProps/ctrlProp9.xml"/><Relationship Id="rId109" Type="http://schemas.openxmlformats.org/officeDocument/2006/relationships/ctrlProp" Target="../ctrlProps/ctrlProp105.xml"/><Relationship Id="rId260" Type="http://schemas.openxmlformats.org/officeDocument/2006/relationships/ctrlProp" Target="../ctrlProps/ctrlProp256.xml"/><Relationship Id="rId34" Type="http://schemas.openxmlformats.org/officeDocument/2006/relationships/ctrlProp" Target="../ctrlProps/ctrlProp30.xml"/><Relationship Id="rId55" Type="http://schemas.openxmlformats.org/officeDocument/2006/relationships/ctrlProp" Target="../ctrlProps/ctrlProp51.xml"/><Relationship Id="rId76" Type="http://schemas.openxmlformats.org/officeDocument/2006/relationships/ctrlProp" Target="../ctrlProps/ctrlProp72.xml"/><Relationship Id="rId97" Type="http://schemas.openxmlformats.org/officeDocument/2006/relationships/ctrlProp" Target="../ctrlProps/ctrlProp93.xml"/><Relationship Id="rId120" Type="http://schemas.openxmlformats.org/officeDocument/2006/relationships/ctrlProp" Target="../ctrlProps/ctrlProp116.xml"/><Relationship Id="rId141" Type="http://schemas.openxmlformats.org/officeDocument/2006/relationships/ctrlProp" Target="../ctrlProps/ctrlProp137.xml"/><Relationship Id="rId7" Type="http://schemas.openxmlformats.org/officeDocument/2006/relationships/ctrlProp" Target="../ctrlProps/ctrlProp3.xml"/><Relationship Id="rId162" Type="http://schemas.openxmlformats.org/officeDocument/2006/relationships/ctrlProp" Target="../ctrlProps/ctrlProp158.xml"/><Relationship Id="rId183" Type="http://schemas.openxmlformats.org/officeDocument/2006/relationships/ctrlProp" Target="../ctrlProps/ctrlProp179.xml"/><Relationship Id="rId218" Type="http://schemas.openxmlformats.org/officeDocument/2006/relationships/ctrlProp" Target="../ctrlProps/ctrlProp214.xml"/><Relationship Id="rId239" Type="http://schemas.openxmlformats.org/officeDocument/2006/relationships/ctrlProp" Target="../ctrlProps/ctrlProp235.xml"/><Relationship Id="rId250" Type="http://schemas.openxmlformats.org/officeDocument/2006/relationships/ctrlProp" Target="../ctrlProps/ctrlProp246.xml"/><Relationship Id="rId271" Type="http://schemas.openxmlformats.org/officeDocument/2006/relationships/ctrlProp" Target="../ctrlProps/ctrlProp267.xml"/><Relationship Id="rId24" Type="http://schemas.openxmlformats.org/officeDocument/2006/relationships/ctrlProp" Target="../ctrlProps/ctrlProp20.xml"/><Relationship Id="rId45" Type="http://schemas.openxmlformats.org/officeDocument/2006/relationships/ctrlProp" Target="../ctrlProps/ctrlProp41.xml"/><Relationship Id="rId66" Type="http://schemas.openxmlformats.org/officeDocument/2006/relationships/ctrlProp" Target="../ctrlProps/ctrlProp62.xml"/><Relationship Id="rId87" Type="http://schemas.openxmlformats.org/officeDocument/2006/relationships/ctrlProp" Target="../ctrlProps/ctrlProp83.xml"/><Relationship Id="rId110" Type="http://schemas.openxmlformats.org/officeDocument/2006/relationships/ctrlProp" Target="../ctrlProps/ctrlProp106.xml"/><Relationship Id="rId131" Type="http://schemas.openxmlformats.org/officeDocument/2006/relationships/ctrlProp" Target="../ctrlProps/ctrlProp127.xml"/><Relationship Id="rId152" Type="http://schemas.openxmlformats.org/officeDocument/2006/relationships/ctrlProp" Target="../ctrlProps/ctrlProp148.xml"/><Relationship Id="rId173" Type="http://schemas.openxmlformats.org/officeDocument/2006/relationships/ctrlProp" Target="../ctrlProps/ctrlProp169.xml"/><Relationship Id="rId194" Type="http://schemas.openxmlformats.org/officeDocument/2006/relationships/ctrlProp" Target="../ctrlProps/ctrlProp190.xml"/><Relationship Id="rId208" Type="http://schemas.openxmlformats.org/officeDocument/2006/relationships/ctrlProp" Target="../ctrlProps/ctrlProp204.xml"/><Relationship Id="rId229" Type="http://schemas.openxmlformats.org/officeDocument/2006/relationships/ctrlProp" Target="../ctrlProps/ctrlProp225.xml"/><Relationship Id="rId240" Type="http://schemas.openxmlformats.org/officeDocument/2006/relationships/ctrlProp" Target="../ctrlProps/ctrlProp236.xml"/><Relationship Id="rId261" Type="http://schemas.openxmlformats.org/officeDocument/2006/relationships/ctrlProp" Target="../ctrlProps/ctrlProp257.xml"/><Relationship Id="rId14" Type="http://schemas.openxmlformats.org/officeDocument/2006/relationships/ctrlProp" Target="../ctrlProps/ctrlProp10.xml"/><Relationship Id="rId35" Type="http://schemas.openxmlformats.org/officeDocument/2006/relationships/ctrlProp" Target="../ctrlProps/ctrlProp31.xml"/><Relationship Id="rId56" Type="http://schemas.openxmlformats.org/officeDocument/2006/relationships/ctrlProp" Target="../ctrlProps/ctrlProp52.xml"/><Relationship Id="rId77" Type="http://schemas.openxmlformats.org/officeDocument/2006/relationships/ctrlProp" Target="../ctrlProps/ctrlProp73.xml"/><Relationship Id="rId100" Type="http://schemas.openxmlformats.org/officeDocument/2006/relationships/ctrlProp" Target="../ctrlProps/ctrlProp96.xml"/><Relationship Id="rId8" Type="http://schemas.openxmlformats.org/officeDocument/2006/relationships/ctrlProp" Target="../ctrlProps/ctrlProp4.xml"/><Relationship Id="rId98" Type="http://schemas.openxmlformats.org/officeDocument/2006/relationships/ctrlProp" Target="../ctrlProps/ctrlProp94.xml"/><Relationship Id="rId121" Type="http://schemas.openxmlformats.org/officeDocument/2006/relationships/ctrlProp" Target="../ctrlProps/ctrlProp117.xml"/><Relationship Id="rId142" Type="http://schemas.openxmlformats.org/officeDocument/2006/relationships/ctrlProp" Target="../ctrlProps/ctrlProp138.xml"/><Relationship Id="rId163" Type="http://schemas.openxmlformats.org/officeDocument/2006/relationships/ctrlProp" Target="../ctrlProps/ctrlProp159.xml"/><Relationship Id="rId184" Type="http://schemas.openxmlformats.org/officeDocument/2006/relationships/ctrlProp" Target="../ctrlProps/ctrlProp180.xml"/><Relationship Id="rId219" Type="http://schemas.openxmlformats.org/officeDocument/2006/relationships/ctrlProp" Target="../ctrlProps/ctrlProp215.xml"/><Relationship Id="rId230" Type="http://schemas.openxmlformats.org/officeDocument/2006/relationships/ctrlProp" Target="../ctrlProps/ctrlProp226.xml"/><Relationship Id="rId251" Type="http://schemas.openxmlformats.org/officeDocument/2006/relationships/ctrlProp" Target="../ctrlProps/ctrlProp247.xml"/><Relationship Id="rId25" Type="http://schemas.openxmlformats.org/officeDocument/2006/relationships/ctrlProp" Target="../ctrlProps/ctrlProp21.xml"/><Relationship Id="rId46" Type="http://schemas.openxmlformats.org/officeDocument/2006/relationships/ctrlProp" Target="../ctrlProps/ctrlProp42.xml"/><Relationship Id="rId67" Type="http://schemas.openxmlformats.org/officeDocument/2006/relationships/ctrlProp" Target="../ctrlProps/ctrlProp63.xml"/><Relationship Id="rId272" Type="http://schemas.openxmlformats.org/officeDocument/2006/relationships/ctrlProp" Target="../ctrlProps/ctrlProp268.xml"/><Relationship Id="rId88" Type="http://schemas.openxmlformats.org/officeDocument/2006/relationships/ctrlProp" Target="../ctrlProps/ctrlProp84.xml"/><Relationship Id="rId111" Type="http://schemas.openxmlformats.org/officeDocument/2006/relationships/ctrlProp" Target="../ctrlProps/ctrlProp107.xml"/><Relationship Id="rId132" Type="http://schemas.openxmlformats.org/officeDocument/2006/relationships/ctrlProp" Target="../ctrlProps/ctrlProp128.xml"/><Relationship Id="rId153" Type="http://schemas.openxmlformats.org/officeDocument/2006/relationships/ctrlProp" Target="../ctrlProps/ctrlProp149.xml"/><Relationship Id="rId174" Type="http://schemas.openxmlformats.org/officeDocument/2006/relationships/ctrlProp" Target="../ctrlProps/ctrlProp170.xml"/><Relationship Id="rId195" Type="http://schemas.openxmlformats.org/officeDocument/2006/relationships/ctrlProp" Target="../ctrlProps/ctrlProp191.xml"/><Relationship Id="rId209" Type="http://schemas.openxmlformats.org/officeDocument/2006/relationships/ctrlProp" Target="../ctrlProps/ctrlProp205.xml"/><Relationship Id="rId220" Type="http://schemas.openxmlformats.org/officeDocument/2006/relationships/ctrlProp" Target="../ctrlProps/ctrlProp216.xml"/><Relationship Id="rId241" Type="http://schemas.openxmlformats.org/officeDocument/2006/relationships/ctrlProp" Target="../ctrlProps/ctrlProp237.xml"/><Relationship Id="rId15" Type="http://schemas.openxmlformats.org/officeDocument/2006/relationships/ctrlProp" Target="../ctrlProps/ctrlProp11.xml"/><Relationship Id="rId36" Type="http://schemas.openxmlformats.org/officeDocument/2006/relationships/ctrlProp" Target="../ctrlProps/ctrlProp32.xml"/><Relationship Id="rId57" Type="http://schemas.openxmlformats.org/officeDocument/2006/relationships/ctrlProp" Target="../ctrlProps/ctrlProp53.xml"/><Relationship Id="rId262" Type="http://schemas.openxmlformats.org/officeDocument/2006/relationships/ctrlProp" Target="../ctrlProps/ctrlProp258.xml"/><Relationship Id="rId78" Type="http://schemas.openxmlformats.org/officeDocument/2006/relationships/ctrlProp" Target="../ctrlProps/ctrlProp74.xml"/><Relationship Id="rId99" Type="http://schemas.openxmlformats.org/officeDocument/2006/relationships/ctrlProp" Target="../ctrlProps/ctrlProp95.xml"/><Relationship Id="rId101" Type="http://schemas.openxmlformats.org/officeDocument/2006/relationships/ctrlProp" Target="../ctrlProps/ctrlProp97.xml"/><Relationship Id="rId122" Type="http://schemas.openxmlformats.org/officeDocument/2006/relationships/ctrlProp" Target="../ctrlProps/ctrlProp118.xml"/><Relationship Id="rId143" Type="http://schemas.openxmlformats.org/officeDocument/2006/relationships/ctrlProp" Target="../ctrlProps/ctrlProp139.xml"/><Relationship Id="rId164" Type="http://schemas.openxmlformats.org/officeDocument/2006/relationships/ctrlProp" Target="../ctrlProps/ctrlProp160.xml"/><Relationship Id="rId185" Type="http://schemas.openxmlformats.org/officeDocument/2006/relationships/ctrlProp" Target="../ctrlProps/ctrlProp181.xml"/><Relationship Id="rId9" Type="http://schemas.openxmlformats.org/officeDocument/2006/relationships/ctrlProp" Target="../ctrlProps/ctrlProp5.xml"/><Relationship Id="rId210" Type="http://schemas.openxmlformats.org/officeDocument/2006/relationships/ctrlProp" Target="../ctrlProps/ctrlProp206.xml"/><Relationship Id="rId26" Type="http://schemas.openxmlformats.org/officeDocument/2006/relationships/ctrlProp" Target="../ctrlProps/ctrlProp22.xml"/><Relationship Id="rId231" Type="http://schemas.openxmlformats.org/officeDocument/2006/relationships/ctrlProp" Target="../ctrlProps/ctrlProp227.xml"/><Relationship Id="rId252" Type="http://schemas.openxmlformats.org/officeDocument/2006/relationships/ctrlProp" Target="../ctrlProps/ctrlProp248.xml"/><Relationship Id="rId273" Type="http://schemas.openxmlformats.org/officeDocument/2006/relationships/ctrlProp" Target="../ctrlProps/ctrlProp269.xml"/><Relationship Id="rId47" Type="http://schemas.openxmlformats.org/officeDocument/2006/relationships/ctrlProp" Target="../ctrlProps/ctrlProp43.xml"/><Relationship Id="rId68" Type="http://schemas.openxmlformats.org/officeDocument/2006/relationships/ctrlProp" Target="../ctrlProps/ctrlProp64.xml"/><Relationship Id="rId89" Type="http://schemas.openxmlformats.org/officeDocument/2006/relationships/ctrlProp" Target="../ctrlProps/ctrlProp85.xml"/><Relationship Id="rId112" Type="http://schemas.openxmlformats.org/officeDocument/2006/relationships/ctrlProp" Target="../ctrlProps/ctrlProp108.xml"/><Relationship Id="rId133" Type="http://schemas.openxmlformats.org/officeDocument/2006/relationships/ctrlProp" Target="../ctrlProps/ctrlProp129.xml"/><Relationship Id="rId154" Type="http://schemas.openxmlformats.org/officeDocument/2006/relationships/ctrlProp" Target="../ctrlProps/ctrlProp150.xml"/><Relationship Id="rId175" Type="http://schemas.openxmlformats.org/officeDocument/2006/relationships/ctrlProp" Target="../ctrlProps/ctrlProp171.xml"/><Relationship Id="rId196" Type="http://schemas.openxmlformats.org/officeDocument/2006/relationships/ctrlProp" Target="../ctrlProps/ctrlProp192.xml"/><Relationship Id="rId200" Type="http://schemas.openxmlformats.org/officeDocument/2006/relationships/ctrlProp" Target="../ctrlProps/ctrlProp196.xml"/><Relationship Id="rId16" Type="http://schemas.openxmlformats.org/officeDocument/2006/relationships/ctrlProp" Target="../ctrlProps/ctrlProp12.xml"/><Relationship Id="rId221" Type="http://schemas.openxmlformats.org/officeDocument/2006/relationships/ctrlProp" Target="../ctrlProps/ctrlProp217.xml"/><Relationship Id="rId242" Type="http://schemas.openxmlformats.org/officeDocument/2006/relationships/ctrlProp" Target="../ctrlProps/ctrlProp238.xml"/><Relationship Id="rId263" Type="http://schemas.openxmlformats.org/officeDocument/2006/relationships/ctrlProp" Target="../ctrlProps/ctrlProp259.xml"/><Relationship Id="rId37" Type="http://schemas.openxmlformats.org/officeDocument/2006/relationships/ctrlProp" Target="../ctrlProps/ctrlProp33.xml"/><Relationship Id="rId58" Type="http://schemas.openxmlformats.org/officeDocument/2006/relationships/ctrlProp" Target="../ctrlProps/ctrlProp54.xml"/><Relationship Id="rId79" Type="http://schemas.openxmlformats.org/officeDocument/2006/relationships/ctrlProp" Target="../ctrlProps/ctrlProp75.xml"/><Relationship Id="rId102" Type="http://schemas.openxmlformats.org/officeDocument/2006/relationships/ctrlProp" Target="../ctrlProps/ctrlProp98.xml"/><Relationship Id="rId123" Type="http://schemas.openxmlformats.org/officeDocument/2006/relationships/ctrlProp" Target="../ctrlProps/ctrlProp119.xml"/><Relationship Id="rId144" Type="http://schemas.openxmlformats.org/officeDocument/2006/relationships/ctrlProp" Target="../ctrlProps/ctrlProp140.xml"/><Relationship Id="rId90" Type="http://schemas.openxmlformats.org/officeDocument/2006/relationships/ctrlProp" Target="../ctrlProps/ctrlProp86.xml"/><Relationship Id="rId165" Type="http://schemas.openxmlformats.org/officeDocument/2006/relationships/ctrlProp" Target="../ctrlProps/ctrlProp161.xml"/><Relationship Id="rId186" Type="http://schemas.openxmlformats.org/officeDocument/2006/relationships/ctrlProp" Target="../ctrlProps/ctrlProp182.xml"/><Relationship Id="rId211" Type="http://schemas.openxmlformats.org/officeDocument/2006/relationships/ctrlProp" Target="../ctrlProps/ctrlProp207.xml"/><Relationship Id="rId232" Type="http://schemas.openxmlformats.org/officeDocument/2006/relationships/ctrlProp" Target="../ctrlProps/ctrlProp228.xml"/><Relationship Id="rId253" Type="http://schemas.openxmlformats.org/officeDocument/2006/relationships/ctrlProp" Target="../ctrlProps/ctrlProp249.xml"/><Relationship Id="rId274" Type="http://schemas.openxmlformats.org/officeDocument/2006/relationships/ctrlProp" Target="../ctrlProps/ctrlProp270.xml"/><Relationship Id="rId27" Type="http://schemas.openxmlformats.org/officeDocument/2006/relationships/ctrlProp" Target="../ctrlProps/ctrlProp23.xml"/><Relationship Id="rId48" Type="http://schemas.openxmlformats.org/officeDocument/2006/relationships/ctrlProp" Target="../ctrlProps/ctrlProp44.xml"/><Relationship Id="rId69" Type="http://schemas.openxmlformats.org/officeDocument/2006/relationships/ctrlProp" Target="../ctrlProps/ctrlProp65.xml"/><Relationship Id="rId113" Type="http://schemas.openxmlformats.org/officeDocument/2006/relationships/ctrlProp" Target="../ctrlProps/ctrlProp109.xml"/><Relationship Id="rId134" Type="http://schemas.openxmlformats.org/officeDocument/2006/relationships/ctrlProp" Target="../ctrlProps/ctrlProp130.xml"/><Relationship Id="rId80" Type="http://schemas.openxmlformats.org/officeDocument/2006/relationships/ctrlProp" Target="../ctrlProps/ctrlProp76.xml"/><Relationship Id="rId155" Type="http://schemas.openxmlformats.org/officeDocument/2006/relationships/ctrlProp" Target="../ctrlProps/ctrlProp151.xml"/><Relationship Id="rId176" Type="http://schemas.openxmlformats.org/officeDocument/2006/relationships/ctrlProp" Target="../ctrlProps/ctrlProp172.xml"/><Relationship Id="rId197" Type="http://schemas.openxmlformats.org/officeDocument/2006/relationships/ctrlProp" Target="../ctrlProps/ctrlProp193.xml"/><Relationship Id="rId201" Type="http://schemas.openxmlformats.org/officeDocument/2006/relationships/ctrlProp" Target="../ctrlProps/ctrlProp197.xml"/><Relationship Id="rId222" Type="http://schemas.openxmlformats.org/officeDocument/2006/relationships/ctrlProp" Target="../ctrlProps/ctrlProp218.xml"/><Relationship Id="rId243" Type="http://schemas.openxmlformats.org/officeDocument/2006/relationships/ctrlProp" Target="../ctrlProps/ctrlProp239.xml"/><Relationship Id="rId264" Type="http://schemas.openxmlformats.org/officeDocument/2006/relationships/ctrlProp" Target="../ctrlProps/ctrlProp260.xml"/><Relationship Id="rId17" Type="http://schemas.openxmlformats.org/officeDocument/2006/relationships/ctrlProp" Target="../ctrlProps/ctrlProp13.xml"/><Relationship Id="rId38" Type="http://schemas.openxmlformats.org/officeDocument/2006/relationships/ctrlProp" Target="../ctrlProps/ctrlProp34.xml"/><Relationship Id="rId59" Type="http://schemas.openxmlformats.org/officeDocument/2006/relationships/ctrlProp" Target="../ctrlProps/ctrlProp55.xml"/><Relationship Id="rId103" Type="http://schemas.openxmlformats.org/officeDocument/2006/relationships/ctrlProp" Target="../ctrlProps/ctrlProp99.xml"/><Relationship Id="rId124" Type="http://schemas.openxmlformats.org/officeDocument/2006/relationships/ctrlProp" Target="../ctrlProps/ctrlProp120.xml"/><Relationship Id="rId70" Type="http://schemas.openxmlformats.org/officeDocument/2006/relationships/ctrlProp" Target="../ctrlProps/ctrlProp66.xml"/><Relationship Id="rId91" Type="http://schemas.openxmlformats.org/officeDocument/2006/relationships/ctrlProp" Target="../ctrlProps/ctrlProp87.xml"/><Relationship Id="rId145" Type="http://schemas.openxmlformats.org/officeDocument/2006/relationships/ctrlProp" Target="../ctrlProps/ctrlProp141.xml"/><Relationship Id="rId166" Type="http://schemas.openxmlformats.org/officeDocument/2006/relationships/ctrlProp" Target="../ctrlProps/ctrlProp162.xml"/><Relationship Id="rId187" Type="http://schemas.openxmlformats.org/officeDocument/2006/relationships/ctrlProp" Target="../ctrlProps/ctrlProp183.xml"/><Relationship Id="rId1" Type="http://schemas.openxmlformats.org/officeDocument/2006/relationships/hyperlink" Target="https://www.tnms.de/" TargetMode="External"/><Relationship Id="rId212" Type="http://schemas.openxmlformats.org/officeDocument/2006/relationships/ctrlProp" Target="../ctrlProps/ctrlProp208.xml"/><Relationship Id="rId233" Type="http://schemas.openxmlformats.org/officeDocument/2006/relationships/ctrlProp" Target="../ctrlProps/ctrlProp229.xml"/><Relationship Id="rId254" Type="http://schemas.openxmlformats.org/officeDocument/2006/relationships/ctrlProp" Target="../ctrlProps/ctrlProp250.xml"/><Relationship Id="rId28" Type="http://schemas.openxmlformats.org/officeDocument/2006/relationships/ctrlProp" Target="../ctrlProps/ctrlProp24.xml"/><Relationship Id="rId49" Type="http://schemas.openxmlformats.org/officeDocument/2006/relationships/ctrlProp" Target="../ctrlProps/ctrlProp45.xml"/><Relationship Id="rId114" Type="http://schemas.openxmlformats.org/officeDocument/2006/relationships/ctrlProp" Target="../ctrlProps/ctrlProp110.xml"/><Relationship Id="rId275" Type="http://schemas.openxmlformats.org/officeDocument/2006/relationships/ctrlProp" Target="../ctrlProps/ctrlProp271.xml"/><Relationship Id="rId60" Type="http://schemas.openxmlformats.org/officeDocument/2006/relationships/ctrlProp" Target="../ctrlProps/ctrlProp56.xml"/><Relationship Id="rId81" Type="http://schemas.openxmlformats.org/officeDocument/2006/relationships/ctrlProp" Target="../ctrlProps/ctrlProp77.xml"/><Relationship Id="rId135" Type="http://schemas.openxmlformats.org/officeDocument/2006/relationships/ctrlProp" Target="../ctrlProps/ctrlProp131.xml"/><Relationship Id="rId156" Type="http://schemas.openxmlformats.org/officeDocument/2006/relationships/ctrlProp" Target="../ctrlProps/ctrlProp152.xml"/><Relationship Id="rId177" Type="http://schemas.openxmlformats.org/officeDocument/2006/relationships/ctrlProp" Target="../ctrlProps/ctrlProp173.xml"/><Relationship Id="rId198" Type="http://schemas.openxmlformats.org/officeDocument/2006/relationships/ctrlProp" Target="../ctrlProps/ctrlProp194.xml"/><Relationship Id="rId202" Type="http://schemas.openxmlformats.org/officeDocument/2006/relationships/ctrlProp" Target="../ctrlProps/ctrlProp198.xml"/><Relationship Id="rId223" Type="http://schemas.openxmlformats.org/officeDocument/2006/relationships/ctrlProp" Target="../ctrlProps/ctrlProp219.xml"/><Relationship Id="rId244" Type="http://schemas.openxmlformats.org/officeDocument/2006/relationships/ctrlProp" Target="../ctrlProps/ctrlProp240.xml"/><Relationship Id="rId18" Type="http://schemas.openxmlformats.org/officeDocument/2006/relationships/ctrlProp" Target="../ctrlProps/ctrlProp14.xml"/><Relationship Id="rId39" Type="http://schemas.openxmlformats.org/officeDocument/2006/relationships/ctrlProp" Target="../ctrlProps/ctrlProp35.xml"/><Relationship Id="rId265" Type="http://schemas.openxmlformats.org/officeDocument/2006/relationships/ctrlProp" Target="../ctrlProps/ctrlProp261.xml"/><Relationship Id="rId50" Type="http://schemas.openxmlformats.org/officeDocument/2006/relationships/ctrlProp" Target="../ctrlProps/ctrlProp46.xml"/><Relationship Id="rId104" Type="http://schemas.openxmlformats.org/officeDocument/2006/relationships/ctrlProp" Target="../ctrlProps/ctrlProp100.xml"/><Relationship Id="rId125" Type="http://schemas.openxmlformats.org/officeDocument/2006/relationships/ctrlProp" Target="../ctrlProps/ctrlProp121.xml"/><Relationship Id="rId146" Type="http://schemas.openxmlformats.org/officeDocument/2006/relationships/ctrlProp" Target="../ctrlProps/ctrlProp142.xml"/><Relationship Id="rId167" Type="http://schemas.openxmlformats.org/officeDocument/2006/relationships/ctrlProp" Target="../ctrlProps/ctrlProp163.xml"/><Relationship Id="rId188" Type="http://schemas.openxmlformats.org/officeDocument/2006/relationships/ctrlProp" Target="../ctrlProps/ctrlProp184.xml"/><Relationship Id="rId71" Type="http://schemas.openxmlformats.org/officeDocument/2006/relationships/ctrlProp" Target="../ctrlProps/ctrlProp67.xml"/><Relationship Id="rId92" Type="http://schemas.openxmlformats.org/officeDocument/2006/relationships/ctrlProp" Target="../ctrlProps/ctrlProp88.xml"/><Relationship Id="rId213" Type="http://schemas.openxmlformats.org/officeDocument/2006/relationships/ctrlProp" Target="../ctrlProps/ctrlProp209.xml"/><Relationship Id="rId234" Type="http://schemas.openxmlformats.org/officeDocument/2006/relationships/ctrlProp" Target="../ctrlProps/ctrlProp230.xml"/><Relationship Id="rId2" Type="http://schemas.openxmlformats.org/officeDocument/2006/relationships/printerSettings" Target="../printerSettings/printerSettings1.bin"/><Relationship Id="rId29" Type="http://schemas.openxmlformats.org/officeDocument/2006/relationships/ctrlProp" Target="../ctrlProps/ctrlProp25.xml"/><Relationship Id="rId255" Type="http://schemas.openxmlformats.org/officeDocument/2006/relationships/ctrlProp" Target="../ctrlProps/ctrlProp251.xml"/><Relationship Id="rId276" Type="http://schemas.openxmlformats.org/officeDocument/2006/relationships/ctrlProp" Target="../ctrlProps/ctrlProp272.xml"/><Relationship Id="rId40" Type="http://schemas.openxmlformats.org/officeDocument/2006/relationships/ctrlProp" Target="../ctrlProps/ctrlProp36.xml"/><Relationship Id="rId115" Type="http://schemas.openxmlformats.org/officeDocument/2006/relationships/ctrlProp" Target="../ctrlProps/ctrlProp111.xml"/><Relationship Id="rId136" Type="http://schemas.openxmlformats.org/officeDocument/2006/relationships/ctrlProp" Target="../ctrlProps/ctrlProp132.xml"/><Relationship Id="rId157" Type="http://schemas.openxmlformats.org/officeDocument/2006/relationships/ctrlProp" Target="../ctrlProps/ctrlProp153.xml"/><Relationship Id="rId178" Type="http://schemas.openxmlformats.org/officeDocument/2006/relationships/ctrlProp" Target="../ctrlProps/ctrlProp174.xml"/><Relationship Id="rId61" Type="http://schemas.openxmlformats.org/officeDocument/2006/relationships/ctrlProp" Target="../ctrlProps/ctrlProp57.xml"/><Relationship Id="rId82" Type="http://schemas.openxmlformats.org/officeDocument/2006/relationships/ctrlProp" Target="../ctrlProps/ctrlProp78.xml"/><Relationship Id="rId199" Type="http://schemas.openxmlformats.org/officeDocument/2006/relationships/ctrlProp" Target="../ctrlProps/ctrlProp195.xml"/><Relationship Id="rId203" Type="http://schemas.openxmlformats.org/officeDocument/2006/relationships/ctrlProp" Target="../ctrlProps/ctrlProp199.xml"/><Relationship Id="rId19" Type="http://schemas.openxmlformats.org/officeDocument/2006/relationships/ctrlProp" Target="../ctrlProps/ctrlProp15.xml"/><Relationship Id="rId224" Type="http://schemas.openxmlformats.org/officeDocument/2006/relationships/ctrlProp" Target="../ctrlProps/ctrlProp220.xml"/><Relationship Id="rId245" Type="http://schemas.openxmlformats.org/officeDocument/2006/relationships/ctrlProp" Target="../ctrlProps/ctrlProp241.xml"/><Relationship Id="rId266" Type="http://schemas.openxmlformats.org/officeDocument/2006/relationships/ctrlProp" Target="../ctrlProps/ctrlProp262.xml"/><Relationship Id="rId30" Type="http://schemas.openxmlformats.org/officeDocument/2006/relationships/ctrlProp" Target="../ctrlProps/ctrlProp26.xml"/><Relationship Id="rId105" Type="http://schemas.openxmlformats.org/officeDocument/2006/relationships/ctrlProp" Target="../ctrlProps/ctrlProp101.xml"/><Relationship Id="rId126" Type="http://schemas.openxmlformats.org/officeDocument/2006/relationships/ctrlProp" Target="../ctrlProps/ctrlProp122.xml"/><Relationship Id="rId147" Type="http://schemas.openxmlformats.org/officeDocument/2006/relationships/ctrlProp" Target="../ctrlProps/ctrlProp143.xml"/><Relationship Id="rId168" Type="http://schemas.openxmlformats.org/officeDocument/2006/relationships/ctrlProp" Target="../ctrlProps/ctrlProp164.xml"/><Relationship Id="rId51" Type="http://schemas.openxmlformats.org/officeDocument/2006/relationships/ctrlProp" Target="../ctrlProps/ctrlProp47.xml"/><Relationship Id="rId72" Type="http://schemas.openxmlformats.org/officeDocument/2006/relationships/ctrlProp" Target="../ctrlProps/ctrlProp68.xml"/><Relationship Id="rId93" Type="http://schemas.openxmlformats.org/officeDocument/2006/relationships/ctrlProp" Target="../ctrlProps/ctrlProp89.xml"/><Relationship Id="rId189" Type="http://schemas.openxmlformats.org/officeDocument/2006/relationships/ctrlProp" Target="../ctrlProps/ctrlProp185.xml"/><Relationship Id="rId3" Type="http://schemas.openxmlformats.org/officeDocument/2006/relationships/drawing" Target="../drawings/drawing1.xml"/><Relationship Id="rId214" Type="http://schemas.openxmlformats.org/officeDocument/2006/relationships/ctrlProp" Target="../ctrlProps/ctrlProp210.xml"/><Relationship Id="rId235" Type="http://schemas.openxmlformats.org/officeDocument/2006/relationships/ctrlProp" Target="../ctrlProps/ctrlProp231.xml"/><Relationship Id="rId256" Type="http://schemas.openxmlformats.org/officeDocument/2006/relationships/ctrlProp" Target="../ctrlProps/ctrlProp252.xml"/><Relationship Id="rId277" Type="http://schemas.openxmlformats.org/officeDocument/2006/relationships/ctrlProp" Target="../ctrlProps/ctrlProp273.xml"/><Relationship Id="rId116" Type="http://schemas.openxmlformats.org/officeDocument/2006/relationships/ctrlProp" Target="../ctrlProps/ctrlProp112.xml"/><Relationship Id="rId137" Type="http://schemas.openxmlformats.org/officeDocument/2006/relationships/ctrlProp" Target="../ctrlProps/ctrlProp133.xml"/><Relationship Id="rId158" Type="http://schemas.openxmlformats.org/officeDocument/2006/relationships/ctrlProp" Target="../ctrlProps/ctrlProp154.xml"/><Relationship Id="rId20" Type="http://schemas.openxmlformats.org/officeDocument/2006/relationships/ctrlProp" Target="../ctrlProps/ctrlProp16.xml"/><Relationship Id="rId41" Type="http://schemas.openxmlformats.org/officeDocument/2006/relationships/ctrlProp" Target="../ctrlProps/ctrlProp37.xml"/><Relationship Id="rId62" Type="http://schemas.openxmlformats.org/officeDocument/2006/relationships/ctrlProp" Target="../ctrlProps/ctrlProp58.xml"/><Relationship Id="rId83" Type="http://schemas.openxmlformats.org/officeDocument/2006/relationships/ctrlProp" Target="../ctrlProps/ctrlProp79.xml"/><Relationship Id="rId179" Type="http://schemas.openxmlformats.org/officeDocument/2006/relationships/ctrlProp" Target="../ctrlProps/ctrlProp175.xml"/><Relationship Id="rId190" Type="http://schemas.openxmlformats.org/officeDocument/2006/relationships/ctrlProp" Target="../ctrlProps/ctrlProp186.xml"/><Relationship Id="rId204" Type="http://schemas.openxmlformats.org/officeDocument/2006/relationships/ctrlProp" Target="../ctrlProps/ctrlProp200.xml"/><Relationship Id="rId225" Type="http://schemas.openxmlformats.org/officeDocument/2006/relationships/ctrlProp" Target="../ctrlProps/ctrlProp221.xml"/><Relationship Id="rId246" Type="http://schemas.openxmlformats.org/officeDocument/2006/relationships/ctrlProp" Target="../ctrlProps/ctrlProp242.xml"/><Relationship Id="rId267" Type="http://schemas.openxmlformats.org/officeDocument/2006/relationships/ctrlProp" Target="../ctrlProps/ctrlProp263.xml"/><Relationship Id="rId106" Type="http://schemas.openxmlformats.org/officeDocument/2006/relationships/ctrlProp" Target="../ctrlProps/ctrlProp102.xml"/><Relationship Id="rId127" Type="http://schemas.openxmlformats.org/officeDocument/2006/relationships/ctrlProp" Target="../ctrlProps/ctrlProp123.xml"/><Relationship Id="rId10" Type="http://schemas.openxmlformats.org/officeDocument/2006/relationships/ctrlProp" Target="../ctrlProps/ctrlProp6.xml"/><Relationship Id="rId31" Type="http://schemas.openxmlformats.org/officeDocument/2006/relationships/ctrlProp" Target="../ctrlProps/ctrlProp27.xml"/><Relationship Id="rId52" Type="http://schemas.openxmlformats.org/officeDocument/2006/relationships/ctrlProp" Target="../ctrlProps/ctrlProp48.xml"/><Relationship Id="rId73" Type="http://schemas.openxmlformats.org/officeDocument/2006/relationships/ctrlProp" Target="../ctrlProps/ctrlProp69.xml"/><Relationship Id="rId94" Type="http://schemas.openxmlformats.org/officeDocument/2006/relationships/ctrlProp" Target="../ctrlProps/ctrlProp90.xml"/><Relationship Id="rId148" Type="http://schemas.openxmlformats.org/officeDocument/2006/relationships/ctrlProp" Target="../ctrlProps/ctrlProp144.xml"/><Relationship Id="rId169" Type="http://schemas.openxmlformats.org/officeDocument/2006/relationships/ctrlProp" Target="../ctrlProps/ctrlProp165.xml"/><Relationship Id="rId4" Type="http://schemas.openxmlformats.org/officeDocument/2006/relationships/vmlDrawing" Target="../drawings/vmlDrawing1.vml"/><Relationship Id="rId180" Type="http://schemas.openxmlformats.org/officeDocument/2006/relationships/ctrlProp" Target="../ctrlProps/ctrlProp176.xml"/><Relationship Id="rId215" Type="http://schemas.openxmlformats.org/officeDocument/2006/relationships/ctrlProp" Target="../ctrlProps/ctrlProp211.xml"/><Relationship Id="rId236" Type="http://schemas.openxmlformats.org/officeDocument/2006/relationships/ctrlProp" Target="../ctrlProps/ctrlProp232.xml"/><Relationship Id="rId257" Type="http://schemas.openxmlformats.org/officeDocument/2006/relationships/ctrlProp" Target="../ctrlProps/ctrlProp253.xml"/><Relationship Id="rId278" Type="http://schemas.openxmlformats.org/officeDocument/2006/relationships/ctrlProp" Target="../ctrlProps/ctrlProp274.xml"/><Relationship Id="rId42" Type="http://schemas.openxmlformats.org/officeDocument/2006/relationships/ctrlProp" Target="../ctrlProps/ctrlProp38.xml"/><Relationship Id="rId84" Type="http://schemas.openxmlformats.org/officeDocument/2006/relationships/ctrlProp" Target="../ctrlProps/ctrlProp80.xml"/><Relationship Id="rId138" Type="http://schemas.openxmlformats.org/officeDocument/2006/relationships/ctrlProp" Target="../ctrlProps/ctrlProp134.xml"/><Relationship Id="rId191" Type="http://schemas.openxmlformats.org/officeDocument/2006/relationships/ctrlProp" Target="../ctrlProps/ctrlProp187.xml"/><Relationship Id="rId205" Type="http://schemas.openxmlformats.org/officeDocument/2006/relationships/ctrlProp" Target="../ctrlProps/ctrlProp201.xml"/><Relationship Id="rId247" Type="http://schemas.openxmlformats.org/officeDocument/2006/relationships/ctrlProp" Target="../ctrlProps/ctrlProp243.xml"/><Relationship Id="rId107" Type="http://schemas.openxmlformats.org/officeDocument/2006/relationships/ctrlProp" Target="../ctrlProps/ctrlProp103.xml"/><Relationship Id="rId11" Type="http://schemas.openxmlformats.org/officeDocument/2006/relationships/ctrlProp" Target="../ctrlProps/ctrlProp7.xml"/><Relationship Id="rId53" Type="http://schemas.openxmlformats.org/officeDocument/2006/relationships/ctrlProp" Target="../ctrlProps/ctrlProp49.xml"/><Relationship Id="rId149" Type="http://schemas.openxmlformats.org/officeDocument/2006/relationships/ctrlProp" Target="../ctrlProps/ctrlProp145.xml"/><Relationship Id="rId95" Type="http://schemas.openxmlformats.org/officeDocument/2006/relationships/ctrlProp" Target="../ctrlProps/ctrlProp91.xml"/><Relationship Id="rId160" Type="http://schemas.openxmlformats.org/officeDocument/2006/relationships/ctrlProp" Target="../ctrlProps/ctrlProp156.xml"/><Relationship Id="rId216" Type="http://schemas.openxmlformats.org/officeDocument/2006/relationships/ctrlProp" Target="../ctrlProps/ctrlProp21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504E56-642D-48B7-9F34-8191999432BA}">
  <sheetPr codeName="Tabelle2"/>
  <dimension ref="A1:F371"/>
  <sheetViews>
    <sheetView tabSelected="1" topLeftCell="B43" zoomScale="175" zoomScaleNormal="175" workbookViewId="0">
      <selection activeCell="C47" sqref="C47"/>
    </sheetView>
  </sheetViews>
  <sheetFormatPr baseColWidth="10" defaultRowHeight="15" x14ac:dyDescent="0.25"/>
  <cols>
    <col min="1" max="1" width="11.42578125" style="5" hidden="1" customWidth="1"/>
    <col min="2" max="2" width="32.28515625" customWidth="1"/>
    <col min="3" max="3" width="34.140625" customWidth="1"/>
    <col min="4" max="4" width="5.28515625" bestFit="1" customWidth="1"/>
    <col min="5" max="5" width="13.5703125" customWidth="1"/>
    <col min="6" max="6" width="27.28515625" bestFit="1" customWidth="1"/>
  </cols>
  <sheetData>
    <row r="1" spans="1:6" x14ac:dyDescent="0.25">
      <c r="B1" t="s">
        <v>254</v>
      </c>
      <c r="C1" s="4" t="s">
        <v>206</v>
      </c>
    </row>
    <row r="2" spans="1:6" ht="30.75" thickBot="1" x14ac:dyDescent="0.45">
      <c r="B2" s="3" t="s">
        <v>242</v>
      </c>
      <c r="C2" s="22" t="s">
        <v>260</v>
      </c>
    </row>
    <row r="3" spans="1:6" x14ac:dyDescent="0.25">
      <c r="A3" s="5" t="b">
        <v>1</v>
      </c>
      <c r="B3" s="6" t="s">
        <v>94</v>
      </c>
      <c r="C3" s="12"/>
    </row>
    <row r="4" spans="1:6" x14ac:dyDescent="0.25">
      <c r="A4" s="5" t="b">
        <v>1</v>
      </c>
      <c r="B4" s="7" t="s">
        <v>95</v>
      </c>
      <c r="C4" s="8"/>
    </row>
    <row r="5" spans="1:6" ht="15.75" thickBot="1" x14ac:dyDescent="0.3">
      <c r="A5" s="5" t="b">
        <v>0</v>
      </c>
      <c r="B5" s="10" t="s">
        <v>96</v>
      </c>
      <c r="C5" s="11"/>
    </row>
    <row r="6" spans="1:6" ht="15.75" thickBot="1" x14ac:dyDescent="0.3"/>
    <row r="7" spans="1:6" x14ac:dyDescent="0.25">
      <c r="A7" s="5" t="b">
        <v>1</v>
      </c>
      <c r="B7" s="6" t="s">
        <v>216</v>
      </c>
      <c r="C7" s="12"/>
    </row>
    <row r="8" spans="1:6" x14ac:dyDescent="0.25">
      <c r="A8" s="5" t="b">
        <v>1</v>
      </c>
      <c r="B8" s="7" t="s">
        <v>162</v>
      </c>
      <c r="C8" s="8"/>
    </row>
    <row r="9" spans="1:6" x14ac:dyDescent="0.25">
      <c r="A9" s="15" t="str">
        <f>DEC2HEX(_xlfn.BITLSHIFT(_xlfn.BITRSHIFT(HEX2DEC(C9),A10+4),A10+4),8)</f>
        <v>08000000</v>
      </c>
      <c r="B9" s="7" t="s">
        <v>163</v>
      </c>
      <c r="C9" s="19" t="s">
        <v>265</v>
      </c>
      <c r="D9" s="14" t="s">
        <v>224</v>
      </c>
      <c r="E9" s="17" t="str">
        <f>"0x"&amp;DEC2HEX(_xlfn.BITLSHIFT(_xlfn.BITRSHIFT(HEX2DEC(C9),A10+4),A10+4),8)</f>
        <v>0x08000000</v>
      </c>
      <c r="F9" s="23" t="str">
        <f>IF(OR(NOT(A7),A10&lt;4,A12,A13),"","SR0 0x"&amp;A9&amp;" - 0x"&amp;DEC2HEX(HEX2DEC(A9)+A11-1,8))</f>
        <v/>
      </c>
    </row>
    <row r="10" spans="1:6" x14ac:dyDescent="0.25">
      <c r="A10" s="5">
        <v>12</v>
      </c>
      <c r="B10" s="7" t="s">
        <v>164</v>
      </c>
      <c r="C10" s="9"/>
      <c r="D10" s="14" t="s">
        <v>222</v>
      </c>
      <c r="E10" s="18" t="str">
        <f>"0x"&amp;TEXT(DEC2HEX(_xlfn.BITLSHIFT(1,A10+4)),"00000000")</f>
        <v>0x00010000</v>
      </c>
      <c r="F10" t="str">
        <f>IF(OR(NOT(A7),A10&lt;4,A12,A14),"","SR1 0x"&amp;DEC2HEX(HEX2DEC(A9)+(1*A11),8)&amp;" - 0x"&amp;DEC2HEX(HEX2DEC(A9)+(2*A11)-1,8))</f>
        <v/>
      </c>
    </row>
    <row r="11" spans="1:6" x14ac:dyDescent="0.25">
      <c r="A11" s="5">
        <f>_xlfn.BITLSHIFT(1,A10+1)</f>
        <v>8192</v>
      </c>
      <c r="B11" s="7" t="s">
        <v>166</v>
      </c>
      <c r="C11" s="8"/>
      <c r="D11" s="14" t="s">
        <v>223</v>
      </c>
      <c r="E11" s="16" t="str">
        <f>"0x"&amp;DEC2HEX(_xlfn.BITLSHIFT(_xlfn.BITRSHIFT(HEX2DEC(C9),A10+4),A10+4)+_xlfn.BITLSHIFT(1,A10+4),8)</f>
        <v>0x08010000</v>
      </c>
      <c r="F11" t="str">
        <f>IF(OR(NOT(A7),A10&lt;4,A12,A15),"","SR2 0x"&amp;DEC2HEX(HEX2DEC(A9)+(2*A11),8)&amp;" - 0x"&amp;DEC2HEX(HEX2DEC(A9)+(3*A11)-1,8))</f>
        <v/>
      </c>
    </row>
    <row r="12" spans="1:6" x14ac:dyDescent="0.25">
      <c r="A12" s="5" t="b">
        <f>NOT(OR(A13:A20))</f>
        <v>1</v>
      </c>
      <c r="B12" s="7"/>
      <c r="C12" s="26" t="s">
        <v>205</v>
      </c>
      <c r="F12" t="str">
        <f>IF(OR(NOT(A7),A10&lt;4,A12,A16),"","SR3 0x"&amp;DEC2HEX(HEX2DEC(A9)+(3*A11),8)&amp;" - 0x"&amp;DEC2HEX(HEX2DEC(A9)+(4*A11)-1,8))</f>
        <v/>
      </c>
    </row>
    <row r="13" spans="1:6" hidden="1" x14ac:dyDescent="0.25">
      <c r="A13" s="5" t="b">
        <v>0</v>
      </c>
      <c r="B13" s="7" t="s">
        <v>183</v>
      </c>
      <c r="C13" s="8"/>
    </row>
    <row r="14" spans="1:6" hidden="1" x14ac:dyDescent="0.25">
      <c r="A14" s="5" t="b">
        <v>0</v>
      </c>
      <c r="B14" s="7" t="s">
        <v>184</v>
      </c>
      <c r="C14" s="8"/>
    </row>
    <row r="15" spans="1:6" hidden="1" x14ac:dyDescent="0.25">
      <c r="A15" s="5" t="b">
        <v>0</v>
      </c>
      <c r="B15" s="7" t="s">
        <v>185</v>
      </c>
      <c r="C15" s="8"/>
    </row>
    <row r="16" spans="1:6" hidden="1" x14ac:dyDescent="0.25">
      <c r="A16" s="5" t="b">
        <v>0</v>
      </c>
      <c r="B16" s="7" t="s">
        <v>186</v>
      </c>
      <c r="C16" s="8"/>
    </row>
    <row r="17" spans="1:6" hidden="1" x14ac:dyDescent="0.25">
      <c r="A17" s="5" t="b">
        <v>0</v>
      </c>
      <c r="B17" s="7" t="s">
        <v>187</v>
      </c>
      <c r="C17" s="8"/>
    </row>
    <row r="18" spans="1:6" hidden="1" x14ac:dyDescent="0.25">
      <c r="A18" s="5" t="b">
        <v>0</v>
      </c>
      <c r="B18" s="7" t="s">
        <v>188</v>
      </c>
      <c r="C18" s="8"/>
    </row>
    <row r="19" spans="1:6" hidden="1" x14ac:dyDescent="0.25">
      <c r="A19" s="5" t="b">
        <v>0</v>
      </c>
      <c r="B19" s="7" t="s">
        <v>182</v>
      </c>
      <c r="C19" s="8"/>
    </row>
    <row r="20" spans="1:6" hidden="1" x14ac:dyDescent="0.25">
      <c r="A20" s="5" t="b">
        <v>0</v>
      </c>
      <c r="B20" s="7" t="s">
        <v>189</v>
      </c>
      <c r="C20" s="8"/>
    </row>
    <row r="21" spans="1:6" x14ac:dyDescent="0.25">
      <c r="A21" s="5">
        <v>6</v>
      </c>
      <c r="B21" s="7" t="s">
        <v>131</v>
      </c>
      <c r="C21" s="8"/>
      <c r="F21" t="str">
        <f>IF(OR(NOT(A7),A10&lt;4,A12,A17),"","SR4 0x"&amp;DEC2HEX(HEX2DEC(A9)+(4*A11),8)&amp;" - 0x"&amp;DEC2HEX(HEX2DEC(A9)+(5*A11)-1,8))</f>
        <v/>
      </c>
    </row>
    <row r="22" spans="1:6" x14ac:dyDescent="0.25">
      <c r="A22" s="5" t="b">
        <v>0</v>
      </c>
      <c r="B22" s="7" t="s">
        <v>132</v>
      </c>
      <c r="C22" s="8"/>
      <c r="F22" t="str">
        <f>IF(OR(NOT(A7),A10&lt;4,A12,A18),"","SR5 0x"&amp;DEC2HEX(HEX2DEC(A9)+(5*A11),8)&amp;" - 0x"&amp;DEC2HEX(HEX2DEC(A9)+(6*A11)-1,8))</f>
        <v/>
      </c>
    </row>
    <row r="23" spans="1:6" x14ac:dyDescent="0.25">
      <c r="A23" s="5" t="b">
        <v>0</v>
      </c>
      <c r="B23" s="7" t="s">
        <v>133</v>
      </c>
      <c r="C23" s="8"/>
      <c r="F23" t="str">
        <f>IF(OR(NOT(A7),A10&lt;4,A12,A19),"","SR6 0x"&amp;DEC2HEX(HEX2DEC(A9)+(6*A11),8)&amp;" - 0x"&amp;DEC2HEX(HEX2DEC(A9)+(7*A11)-1,8))</f>
        <v/>
      </c>
    </row>
    <row r="24" spans="1:6" ht="15.75" thickBot="1" x14ac:dyDescent="0.3">
      <c r="A24" s="5">
        <v>1</v>
      </c>
      <c r="B24" s="10" t="s">
        <v>134</v>
      </c>
      <c r="C24" s="11"/>
      <c r="F24" t="str">
        <f>IF(OR(NOT(A7),A10&lt;4,A12,A20),"","SR7 0x"&amp;DEC2HEX(HEX2DEC(A9)+(7*A11),8)&amp;" - 0x"&amp;DEC2HEX(HEX2DEC(A9)+(8*A11)-1,8))</f>
        <v/>
      </c>
    </row>
    <row r="25" spans="1:6" ht="15.75" thickBot="1" x14ac:dyDescent="0.3"/>
    <row r="26" spans="1:6" x14ac:dyDescent="0.25">
      <c r="A26" s="5" t="b">
        <v>1</v>
      </c>
      <c r="B26" s="6" t="s">
        <v>215</v>
      </c>
      <c r="C26" s="12"/>
    </row>
    <row r="27" spans="1:6" x14ac:dyDescent="0.25">
      <c r="A27" s="5" t="b">
        <v>1</v>
      </c>
      <c r="B27" s="7" t="s">
        <v>162</v>
      </c>
      <c r="C27" s="8"/>
    </row>
    <row r="28" spans="1:6" x14ac:dyDescent="0.25">
      <c r="A28" s="15" t="str">
        <f>DEC2HEX(_xlfn.BITLSHIFT(_xlfn.BITRSHIFT(HEX2DEC(C28),A29+4),A29+4),8)</f>
        <v>20000000</v>
      </c>
      <c r="B28" s="7" t="s">
        <v>163</v>
      </c>
      <c r="C28" s="19" t="s">
        <v>230</v>
      </c>
      <c r="D28" s="14" t="s">
        <v>224</v>
      </c>
      <c r="E28" s="17" t="str">
        <f>"0x"&amp;DEC2HEX(_xlfn.BITLSHIFT(_xlfn.BITRSHIFT(HEX2DEC(C28),A29+4),A29+4),8)</f>
        <v>0x20000000</v>
      </c>
      <c r="F28" s="23" t="str">
        <f>IF(OR(NOT(A26),A29&lt;4,A31,A32),"","SR0 0x"&amp;A28&amp;" - 0x"&amp;DEC2HEX(HEX2DEC(A28)+A30-1,8))</f>
        <v/>
      </c>
    </row>
    <row r="29" spans="1:6" x14ac:dyDescent="0.25">
      <c r="A29" s="5">
        <v>5</v>
      </c>
      <c r="B29" s="7" t="s">
        <v>164</v>
      </c>
      <c r="C29" s="9"/>
      <c r="D29" s="14" t="s">
        <v>222</v>
      </c>
      <c r="E29" s="18" t="str">
        <f>"0x"&amp;TEXT(DEC2HEX(_xlfn.BITLSHIFT(1,A29+4)),"00000000")</f>
        <v>0x00000200</v>
      </c>
      <c r="F29" t="str">
        <f>IF(OR(NOT(A26),A29&lt;4,A31,A33),"","SR1 0x"&amp;DEC2HEX(HEX2DEC(A28)+(1*A30),8)&amp;" - 0x"&amp;DEC2HEX(HEX2DEC(A28)+(2*A30)-1,8))</f>
        <v/>
      </c>
    </row>
    <row r="30" spans="1:6" x14ac:dyDescent="0.25">
      <c r="A30" s="5">
        <f>_xlfn.BITLSHIFT(1,A29+1)</f>
        <v>64</v>
      </c>
      <c r="B30" s="7" t="s">
        <v>165</v>
      </c>
      <c r="C30" s="8"/>
      <c r="D30" s="14" t="s">
        <v>223</v>
      </c>
      <c r="E30" s="16" t="str">
        <f>"0x"&amp;DEC2HEX(_xlfn.BITLSHIFT(_xlfn.BITRSHIFT(HEX2DEC(C28),A29+4),A29+4)+_xlfn.BITLSHIFT(1,A29+4),8)</f>
        <v>0x20000200</v>
      </c>
      <c r="F30" t="str">
        <f>IF(OR(NOT(A26),A29&lt;4,A31,A34),"","SR2 0x"&amp;DEC2HEX(HEX2DEC(A28)+(2*A30),8)&amp;" - 0x"&amp;DEC2HEX(HEX2DEC(A28)+(3*A30)-1,8))</f>
        <v/>
      </c>
    </row>
    <row r="31" spans="1:6" x14ac:dyDescent="0.25">
      <c r="A31" s="5" t="b">
        <f>NOT(OR(A32:A39))</f>
        <v>1</v>
      </c>
      <c r="B31" s="7"/>
      <c r="C31" s="26" t="s">
        <v>240</v>
      </c>
      <c r="F31" t="str">
        <f>IF(OR(NOT(A26),A29&lt;4,A31,A35),"","SR3 0x"&amp;DEC2HEX(HEX2DEC(A28)+(3*A30),8)&amp;" - 0x"&amp;DEC2HEX(HEX2DEC(A28)+(4*A30)-1,8))</f>
        <v/>
      </c>
    </row>
    <row r="32" spans="1:6" hidden="1" x14ac:dyDescent="0.25">
      <c r="A32" s="5" t="b">
        <v>0</v>
      </c>
      <c r="B32" s="7" t="s">
        <v>183</v>
      </c>
      <c r="C32" s="8"/>
    </row>
    <row r="33" spans="1:6" hidden="1" x14ac:dyDescent="0.25">
      <c r="A33" s="5" t="b">
        <v>0</v>
      </c>
      <c r="B33" s="7" t="s">
        <v>184</v>
      </c>
      <c r="C33" s="8"/>
    </row>
    <row r="34" spans="1:6" hidden="1" x14ac:dyDescent="0.25">
      <c r="A34" s="5" t="b">
        <v>0</v>
      </c>
      <c r="B34" s="7" t="s">
        <v>185</v>
      </c>
      <c r="C34" s="8"/>
    </row>
    <row r="35" spans="1:6" hidden="1" x14ac:dyDescent="0.25">
      <c r="A35" s="5" t="b">
        <v>0</v>
      </c>
      <c r="B35" s="7" t="s">
        <v>186</v>
      </c>
      <c r="C35" s="8"/>
    </row>
    <row r="36" spans="1:6" hidden="1" x14ac:dyDescent="0.25">
      <c r="A36" s="5" t="b">
        <v>0</v>
      </c>
      <c r="B36" s="7" t="s">
        <v>187</v>
      </c>
      <c r="C36" s="8"/>
    </row>
    <row r="37" spans="1:6" hidden="1" x14ac:dyDescent="0.25">
      <c r="A37" s="5" t="b">
        <v>0</v>
      </c>
      <c r="B37" s="7" t="s">
        <v>188</v>
      </c>
      <c r="C37" s="8"/>
    </row>
    <row r="38" spans="1:6" hidden="1" x14ac:dyDescent="0.25">
      <c r="A38" s="5" t="b">
        <v>0</v>
      </c>
      <c r="B38" s="7" t="s">
        <v>182</v>
      </c>
      <c r="C38" s="8"/>
    </row>
    <row r="39" spans="1:6" hidden="1" x14ac:dyDescent="0.25">
      <c r="A39" s="5" t="b">
        <v>0</v>
      </c>
      <c r="B39" s="7" t="s">
        <v>189</v>
      </c>
      <c r="C39" s="8"/>
    </row>
    <row r="40" spans="1:6" x14ac:dyDescent="0.25">
      <c r="A40" s="5">
        <v>4</v>
      </c>
      <c r="B40" s="7" t="s">
        <v>131</v>
      </c>
      <c r="C40" s="8"/>
      <c r="F40" t="str">
        <f>IF(OR(NOT(A26),A29&lt;4,A31,A36),"","SR4 0x"&amp;DEC2HEX(HEX2DEC(A28)+(4*A30),8)&amp;" - 0x"&amp;DEC2HEX(HEX2DEC(A28)+(5*A30)-1,8))</f>
        <v/>
      </c>
    </row>
    <row r="41" spans="1:6" x14ac:dyDescent="0.25">
      <c r="A41" s="5" t="b">
        <v>1</v>
      </c>
      <c r="B41" s="7" t="s">
        <v>132</v>
      </c>
      <c r="C41" s="8"/>
      <c r="F41" t="str">
        <f>IF(OR(NOT(A26),A29&lt;4,A31,A37),"","SR5 0x"&amp;DEC2HEX(HEX2DEC(A28)+(5*A30),8)&amp;" - 0x"&amp;DEC2HEX(HEX2DEC(A28)+(6*A30)-1,8))</f>
        <v/>
      </c>
    </row>
    <row r="42" spans="1:6" x14ac:dyDescent="0.25">
      <c r="A42" s="5" t="b">
        <v>1</v>
      </c>
      <c r="B42" s="7" t="s">
        <v>133</v>
      </c>
      <c r="C42" s="8"/>
      <c r="F42" t="str">
        <f>IF(OR(NOT(A26),A29&lt;4,A31,A38),"","SR6 0x"&amp;DEC2HEX(HEX2DEC(A28)+(6*A30),8)&amp;" - 0x"&amp;DEC2HEX(HEX2DEC(A28)+(7*A30)-1,8))</f>
        <v/>
      </c>
    </row>
    <row r="43" spans="1:6" ht="15.75" thickBot="1" x14ac:dyDescent="0.3">
      <c r="A43" s="5">
        <v>2</v>
      </c>
      <c r="B43" s="10" t="s">
        <v>134</v>
      </c>
      <c r="C43" s="11"/>
      <c r="F43" t="str">
        <f>IF(OR(NOT(A26),A29&lt;4,A31,A39),"","SR7 0x"&amp;DEC2HEX(HEX2DEC(A28)+(7*A30),8)&amp;" - 0x"&amp;DEC2HEX(HEX2DEC(A28)+(8*A30)-1,8))</f>
        <v/>
      </c>
    </row>
    <row r="44" spans="1:6" ht="15.75" thickBot="1" x14ac:dyDescent="0.3"/>
    <row r="45" spans="1:6" x14ac:dyDescent="0.25">
      <c r="A45" s="5" t="b">
        <v>1</v>
      </c>
      <c r="B45" s="6" t="s">
        <v>214</v>
      </c>
      <c r="C45" s="12"/>
    </row>
    <row r="46" spans="1:6" x14ac:dyDescent="0.25">
      <c r="A46" s="5" t="b">
        <v>1</v>
      </c>
      <c r="B46" s="7" t="s">
        <v>162</v>
      </c>
      <c r="C46" s="8"/>
    </row>
    <row r="47" spans="1:6" x14ac:dyDescent="0.25">
      <c r="A47" s="15" t="str">
        <f>DEC2HEX(_xlfn.BITLSHIFT(_xlfn.BITRSHIFT(HEX2DEC(C47),A48+4),A48+4),8)</f>
        <v>48028000</v>
      </c>
      <c r="B47" s="7" t="s">
        <v>163</v>
      </c>
      <c r="C47" s="19" t="s">
        <v>266</v>
      </c>
      <c r="D47" s="14" t="s">
        <v>224</v>
      </c>
      <c r="E47" s="17" t="str">
        <f>"0x"&amp;DEC2HEX(_xlfn.BITLSHIFT(_xlfn.BITRSHIFT(HEX2DEC(C47),A48+4),A48+4),8)</f>
        <v>0x48028000</v>
      </c>
      <c r="F47" s="23" t="str">
        <f>IF(OR(NOT(A45),A48&lt;4,A50,A51),"","SR0 0x"&amp;A47&amp;" - 0x"&amp;DEC2HEX(HEX2DEC(A47)+A49-1,8))</f>
        <v/>
      </c>
    </row>
    <row r="48" spans="1:6" x14ac:dyDescent="0.25">
      <c r="A48" s="5">
        <v>7</v>
      </c>
      <c r="B48" s="7" t="s">
        <v>164</v>
      </c>
      <c r="C48" s="9"/>
      <c r="D48" s="14" t="s">
        <v>222</v>
      </c>
      <c r="E48" s="18" t="str">
        <f>"0x"&amp;TEXT(DEC2HEX(_xlfn.BITLSHIFT(1,A48+4)),"00000000")</f>
        <v>0x00000800</v>
      </c>
      <c r="F48" t="str">
        <f>IF(OR(NOT(A45),A48&lt;4,A50,A52),"","SR1 0x"&amp;DEC2HEX(HEX2DEC(A47)+(1*A49),8)&amp;" - 0x"&amp;DEC2HEX(HEX2DEC(A47)+(2*A49)-1,8))</f>
        <v>SR1 0x48028100 - 0x480281FF</v>
      </c>
    </row>
    <row r="49" spans="1:6" x14ac:dyDescent="0.25">
      <c r="A49" s="5">
        <f>_xlfn.BITLSHIFT(1,A48+1)</f>
        <v>256</v>
      </c>
      <c r="B49" s="7" t="s">
        <v>165</v>
      </c>
      <c r="C49" s="8"/>
      <c r="D49" s="14" t="s">
        <v>223</v>
      </c>
      <c r="E49" s="16" t="str">
        <f>"0x"&amp;DEC2HEX(_xlfn.BITLSHIFT(_xlfn.BITRSHIFT(HEX2DEC(C47),A48+4),A48+4)+_xlfn.BITLSHIFT(1,A48+4),8)</f>
        <v>0x48028800</v>
      </c>
      <c r="F49" t="str">
        <f>IF(OR(NOT(A45),A48&lt;4,A50,A53),"","SR2 0x"&amp;DEC2HEX(HEX2DEC(A47)+(2*A49),8)&amp;" - 0x"&amp;DEC2HEX(HEX2DEC(A47)+(3*A49)-1,8))</f>
        <v/>
      </c>
    </row>
    <row r="50" spans="1:6" x14ac:dyDescent="0.25">
      <c r="A50" s="5" t="b">
        <f>NOT(OR(A51:A58))</f>
        <v>0</v>
      </c>
      <c r="B50" s="7"/>
      <c r="C50" s="8" t="s">
        <v>241</v>
      </c>
      <c r="F50" t="str">
        <f>IF(OR(NOT(A45),A48&lt;4,A50,A54),"","SR3 0x"&amp;DEC2HEX(HEX2DEC(A47)+(3*A49),8)&amp;" - 0x"&amp;DEC2HEX(HEX2DEC(A47)+(4*A49)-1,8))</f>
        <v/>
      </c>
    </row>
    <row r="51" spans="1:6" hidden="1" x14ac:dyDescent="0.25">
      <c r="A51" s="5" t="b">
        <v>1</v>
      </c>
      <c r="B51" s="7" t="s">
        <v>183</v>
      </c>
      <c r="C51" s="8"/>
    </row>
    <row r="52" spans="1:6" hidden="1" x14ac:dyDescent="0.25">
      <c r="A52" s="5" t="b">
        <v>0</v>
      </c>
      <c r="B52" s="7" t="s">
        <v>184</v>
      </c>
      <c r="C52" s="8"/>
    </row>
    <row r="53" spans="1:6" hidden="1" x14ac:dyDescent="0.25">
      <c r="A53" s="5" t="b">
        <v>1</v>
      </c>
      <c r="B53" s="7" t="s">
        <v>185</v>
      </c>
      <c r="C53" s="8"/>
    </row>
    <row r="54" spans="1:6" hidden="1" x14ac:dyDescent="0.25">
      <c r="A54" s="5" t="b">
        <v>1</v>
      </c>
      <c r="B54" s="7" t="s">
        <v>186</v>
      </c>
      <c r="C54" s="8"/>
    </row>
    <row r="55" spans="1:6" hidden="1" x14ac:dyDescent="0.25">
      <c r="A55" s="5" t="b">
        <v>1</v>
      </c>
      <c r="B55" s="7" t="s">
        <v>187</v>
      </c>
      <c r="C55" s="8"/>
    </row>
    <row r="56" spans="1:6" hidden="1" x14ac:dyDescent="0.25">
      <c r="A56" s="5" t="b">
        <v>0</v>
      </c>
      <c r="B56" s="7" t="s">
        <v>188</v>
      </c>
      <c r="C56" s="8"/>
    </row>
    <row r="57" spans="1:6" hidden="1" x14ac:dyDescent="0.25">
      <c r="A57" s="5" t="b">
        <v>1</v>
      </c>
      <c r="B57" s="7" t="s">
        <v>182</v>
      </c>
      <c r="C57" s="8"/>
    </row>
    <row r="58" spans="1:6" hidden="1" x14ac:dyDescent="0.25">
      <c r="A58" s="5" t="b">
        <v>1</v>
      </c>
      <c r="B58" s="7" t="s">
        <v>189</v>
      </c>
      <c r="C58" s="8"/>
    </row>
    <row r="59" spans="1:6" x14ac:dyDescent="0.25">
      <c r="A59" s="5">
        <v>4</v>
      </c>
      <c r="B59" s="7" t="s">
        <v>131</v>
      </c>
      <c r="C59" s="8"/>
      <c r="F59" t="str">
        <f>IF(OR(NOT(A45),A48&lt;4,A50,A55),"","SR4 0x"&amp;DEC2HEX(HEX2DEC(A47)+(4*A49),8)&amp;" - 0x"&amp;DEC2HEX(HEX2DEC(A47)+(5*A49)-1,8))</f>
        <v/>
      </c>
    </row>
    <row r="60" spans="1:6" x14ac:dyDescent="0.25">
      <c r="A60" s="5" t="b">
        <v>1</v>
      </c>
      <c r="B60" s="7" t="s">
        <v>132</v>
      </c>
      <c r="C60" s="8"/>
      <c r="F60" t="str">
        <f>IF(OR(NOT(A45),A48&lt;4,A50,A56),"","SR5 0x"&amp;DEC2HEX(HEX2DEC(A47)+(5*A49),8)&amp;" - 0x"&amp;DEC2HEX(HEX2DEC(A47)+(6*A49)-1,8))</f>
        <v>SR5 0x48028500 - 0x480285FF</v>
      </c>
    </row>
    <row r="61" spans="1:6" x14ac:dyDescent="0.25">
      <c r="A61" s="5" t="b">
        <v>1</v>
      </c>
      <c r="B61" s="7" t="s">
        <v>133</v>
      </c>
      <c r="C61" s="8"/>
      <c r="F61" t="str">
        <f>IF(OR(NOT(A45),A48&lt;4,A50,A57),"","SR6 0x"&amp;DEC2HEX(HEX2DEC(A47)+(6*A49),8)&amp;" - 0x"&amp;DEC2HEX(HEX2DEC(A47)+(7*A49)-1,8))</f>
        <v/>
      </c>
    </row>
    <row r="62" spans="1:6" ht="15.75" thickBot="1" x14ac:dyDescent="0.3">
      <c r="A62" s="5">
        <v>4</v>
      </c>
      <c r="B62" s="10" t="s">
        <v>134</v>
      </c>
      <c r="C62" s="11"/>
      <c r="F62" t="str">
        <f>IF(OR(NOT(A45),A48&lt;4,A50,A58),"","SR7 0x"&amp;DEC2HEX(HEX2DEC(A47)+(7*A49),8)&amp;" - 0x"&amp;DEC2HEX(HEX2DEC(A47)+(8*A49)-1,8))</f>
        <v/>
      </c>
    </row>
    <row r="63" spans="1:6" ht="15.75" thickBot="1" x14ac:dyDescent="0.3"/>
    <row r="64" spans="1:6" x14ac:dyDescent="0.25">
      <c r="A64" s="5" t="b">
        <v>0</v>
      </c>
      <c r="B64" s="6" t="s">
        <v>217</v>
      </c>
      <c r="C64" s="12"/>
    </row>
    <row r="65" spans="1:6" x14ac:dyDescent="0.25">
      <c r="A65" s="5" t="b">
        <v>1</v>
      </c>
      <c r="B65" s="7" t="s">
        <v>162</v>
      </c>
      <c r="C65" s="8"/>
    </row>
    <row r="66" spans="1:6" x14ac:dyDescent="0.25">
      <c r="A66" s="15" t="str">
        <f>DEC2HEX(_xlfn.BITLSHIFT(_xlfn.BITRSHIFT(HEX2DEC(C66),A67+4),A67+4),8)</f>
        <v>00000000</v>
      </c>
      <c r="B66" s="7" t="s">
        <v>163</v>
      </c>
      <c r="C66" s="20" t="s">
        <v>213</v>
      </c>
      <c r="D66" s="14" t="s">
        <v>224</v>
      </c>
      <c r="E66" s="17" t="str">
        <f t="shared" ref="E66" si="0">"0x"&amp;DEC2HEX(_xlfn.BITLSHIFT(_xlfn.BITRSHIFT(HEX2DEC(C66),A67+4),A67+4),8)</f>
        <v>0x00000000</v>
      </c>
      <c r="F66" s="23" t="str">
        <f>IF(OR(NOT(A64),A67&lt;4,A69,A70),"","SR0 0x"&amp;A66&amp;" - 0x"&amp;DEC2HEX(HEX2DEC(A66)+A68-1,8))</f>
        <v/>
      </c>
    </row>
    <row r="67" spans="1:6" x14ac:dyDescent="0.25">
      <c r="A67" s="5">
        <v>5</v>
      </c>
      <c r="B67" s="7" t="s">
        <v>164</v>
      </c>
      <c r="C67" s="9"/>
      <c r="D67" s="14" t="s">
        <v>222</v>
      </c>
      <c r="E67" s="18" t="str">
        <f t="shared" ref="E67" si="1">"0x"&amp;TEXT(DEC2HEX(_xlfn.BITLSHIFT(1,A67+4)),"00000000")</f>
        <v>0x00000200</v>
      </c>
      <c r="F67" t="str">
        <f>IF(OR(NOT(A64),A67&lt;4,A69,A71),"","SR1 0x"&amp;DEC2HEX(HEX2DEC(A66)+(1*A68),8)&amp;" - 0x"&amp;DEC2HEX(HEX2DEC(A66)+(2*A68)-1,8))</f>
        <v/>
      </c>
    </row>
    <row r="68" spans="1:6" x14ac:dyDescent="0.25">
      <c r="A68" s="5">
        <f>_xlfn.BITLSHIFT(1,A67+1)</f>
        <v>64</v>
      </c>
      <c r="B68" s="7" t="s">
        <v>165</v>
      </c>
      <c r="C68" s="8"/>
      <c r="D68" s="14" t="s">
        <v>223</v>
      </c>
      <c r="E68" s="16" t="str">
        <f t="shared" ref="E68" si="2">"0x"&amp;DEC2HEX(_xlfn.BITLSHIFT(_xlfn.BITRSHIFT(HEX2DEC(C66),A67+4),A67+4)+_xlfn.BITLSHIFT(1,A67+4),8)</f>
        <v>0x00000200</v>
      </c>
      <c r="F68" t="str">
        <f>IF(OR(NOT(A64),A67&lt;4,A69,A72),"","SR2 0x"&amp;DEC2HEX(HEX2DEC(A66)+(2*A68),8)&amp;" - 0x"&amp;DEC2HEX(HEX2DEC(A66)+(3*A68)-1,8))</f>
        <v/>
      </c>
    </row>
    <row r="69" spans="1:6" x14ac:dyDescent="0.25">
      <c r="A69" s="5" t="b">
        <f>NOT(OR(A70:A77))</f>
        <v>1</v>
      </c>
      <c r="B69" s="7"/>
      <c r="C69" s="26" t="s">
        <v>205</v>
      </c>
      <c r="F69" t="str">
        <f>IF(OR(NOT(A64),A67&lt;4,A69,A73),"","SR3 0x"&amp;DEC2HEX(HEX2DEC(A66)+(3*A68),8)&amp;" - 0x"&amp;DEC2HEX(HEX2DEC(A66)+(4*A68)-1,8))</f>
        <v/>
      </c>
    </row>
    <row r="70" spans="1:6" hidden="1" x14ac:dyDescent="0.25">
      <c r="A70" s="5" t="b">
        <v>0</v>
      </c>
      <c r="B70" s="7" t="s">
        <v>183</v>
      </c>
      <c r="C70" s="8"/>
    </row>
    <row r="71" spans="1:6" hidden="1" x14ac:dyDescent="0.25">
      <c r="A71" s="5" t="b">
        <v>0</v>
      </c>
      <c r="B71" s="7" t="s">
        <v>184</v>
      </c>
      <c r="C71" s="8"/>
    </row>
    <row r="72" spans="1:6" hidden="1" x14ac:dyDescent="0.25">
      <c r="A72" s="5" t="b">
        <v>0</v>
      </c>
      <c r="B72" s="7" t="s">
        <v>185</v>
      </c>
      <c r="C72" s="8"/>
    </row>
    <row r="73" spans="1:6" hidden="1" x14ac:dyDescent="0.25">
      <c r="A73" s="5" t="b">
        <v>0</v>
      </c>
      <c r="B73" s="7" t="s">
        <v>186</v>
      </c>
      <c r="C73" s="8"/>
    </row>
    <row r="74" spans="1:6" hidden="1" x14ac:dyDescent="0.25">
      <c r="A74" s="5" t="b">
        <v>0</v>
      </c>
      <c r="B74" s="7" t="s">
        <v>187</v>
      </c>
      <c r="C74" s="8"/>
    </row>
    <row r="75" spans="1:6" hidden="1" x14ac:dyDescent="0.25">
      <c r="A75" s="5" t="b">
        <v>0</v>
      </c>
      <c r="B75" s="7" t="s">
        <v>188</v>
      </c>
      <c r="C75" s="8"/>
    </row>
    <row r="76" spans="1:6" hidden="1" x14ac:dyDescent="0.25">
      <c r="A76" s="5" t="b">
        <v>0</v>
      </c>
      <c r="B76" s="7" t="s">
        <v>182</v>
      </c>
      <c r="C76" s="8"/>
    </row>
    <row r="77" spans="1:6" hidden="1" x14ac:dyDescent="0.25">
      <c r="A77" s="5" t="b">
        <v>0</v>
      </c>
      <c r="B77" s="7" t="s">
        <v>189</v>
      </c>
      <c r="C77" s="8"/>
    </row>
    <row r="78" spans="1:6" x14ac:dyDescent="0.25">
      <c r="A78" s="5">
        <v>2</v>
      </c>
      <c r="B78" s="7" t="s">
        <v>131</v>
      </c>
      <c r="C78" s="8"/>
      <c r="F78" t="str">
        <f>IF(OR(NOT(A64),A67&lt;4,A69,A74),"","SR4 0x"&amp;DEC2HEX(HEX2DEC(A66)+(4*A68),8)&amp;" - 0x"&amp;DEC2HEX(HEX2DEC(A66)+(5*A68)-1,8))</f>
        <v/>
      </c>
    </row>
    <row r="79" spans="1:6" x14ac:dyDescent="0.25">
      <c r="A79" s="5" t="b">
        <v>0</v>
      </c>
      <c r="B79" s="7" t="s">
        <v>132</v>
      </c>
      <c r="C79" s="8"/>
      <c r="F79" t="str">
        <f>IF(OR(NOT(A64),A67&lt;4,A69,A75),"","SR5 0x"&amp;DEC2HEX(HEX2DEC(A66)+(5*A68),8)&amp;" - 0x"&amp;DEC2HEX(HEX2DEC(A66)+(6*A68)-1,8))</f>
        <v/>
      </c>
    </row>
    <row r="80" spans="1:6" x14ac:dyDescent="0.25">
      <c r="A80" s="5" t="b">
        <v>0</v>
      </c>
      <c r="B80" s="7" t="s">
        <v>133</v>
      </c>
      <c r="C80" s="8"/>
      <c r="F80" t="str">
        <f>IF(OR(NOT(A64),A67&lt;4,A69,A76),"","SR6 0x"&amp;DEC2HEX(HEX2DEC(A66)+(6*A68),8)&amp;" - 0x"&amp;DEC2HEX(HEX2DEC(A66)+(7*A68)-1,8))</f>
        <v/>
      </c>
    </row>
    <row r="81" spans="1:6" ht="15.75" thickBot="1" x14ac:dyDescent="0.3">
      <c r="A81" s="5">
        <v>1</v>
      </c>
      <c r="B81" s="10" t="s">
        <v>134</v>
      </c>
      <c r="C81" s="11"/>
      <c r="F81" t="str">
        <f>IF(OR(NOT(A64),A67&lt;4,A69,A77),"","SR7 0x"&amp;DEC2HEX(HEX2DEC(A66)+(7*A68),8)&amp;" - 0x"&amp;DEC2HEX(HEX2DEC(A66)+(8*A68)-1,8))</f>
        <v/>
      </c>
    </row>
    <row r="82" spans="1:6" ht="15.75" thickBot="1" x14ac:dyDescent="0.3"/>
    <row r="83" spans="1:6" x14ac:dyDescent="0.25">
      <c r="A83" s="5" t="b">
        <v>0</v>
      </c>
      <c r="B83" s="6" t="s">
        <v>218</v>
      </c>
      <c r="C83" s="12"/>
    </row>
    <row r="84" spans="1:6" x14ac:dyDescent="0.25">
      <c r="A84" s="5" t="b">
        <v>1</v>
      </c>
      <c r="B84" s="7" t="s">
        <v>162</v>
      </c>
      <c r="C84" s="8"/>
    </row>
    <row r="85" spans="1:6" x14ac:dyDescent="0.25">
      <c r="A85" s="15" t="str">
        <f>DEC2HEX(_xlfn.BITLSHIFT(_xlfn.BITRSHIFT(HEX2DEC(C85),A86+4),A86+4),8)</f>
        <v>00000000</v>
      </c>
      <c r="B85" s="7" t="s">
        <v>163</v>
      </c>
      <c r="C85" s="19" t="s">
        <v>213</v>
      </c>
      <c r="D85" s="14" t="s">
        <v>224</v>
      </c>
      <c r="E85" s="17" t="str">
        <f t="shared" ref="E85" si="3">"0x"&amp;DEC2HEX(_xlfn.BITLSHIFT(_xlfn.BITRSHIFT(HEX2DEC(C85),A86+4),A86+4),8)</f>
        <v>0x00000000</v>
      </c>
      <c r="F85" s="23" t="str">
        <f>IF(OR(NOT(A83),A86&lt;4,A88,A89),"","SR0 0x"&amp;A85&amp;" - 0x"&amp;DEC2HEX(HEX2DEC(A85)+A87-1,8))</f>
        <v/>
      </c>
    </row>
    <row r="86" spans="1:6" x14ac:dyDescent="0.25">
      <c r="A86" s="5">
        <v>5</v>
      </c>
      <c r="B86" s="7" t="s">
        <v>164</v>
      </c>
      <c r="C86" s="9"/>
      <c r="D86" s="14" t="s">
        <v>222</v>
      </c>
      <c r="E86" s="18" t="str">
        <f t="shared" ref="E86" si="4">"0x"&amp;TEXT(DEC2HEX(_xlfn.BITLSHIFT(1,A86+4)),"00000000")</f>
        <v>0x00000200</v>
      </c>
      <c r="F86" t="str">
        <f>IF(OR(NOT(A83),A86&lt;4,A88,A90),"","SR1 0x"&amp;DEC2HEX(HEX2DEC(A85)+(1*A87),8)&amp;" - 0x"&amp;DEC2HEX(HEX2DEC(A85)+(2*A87)-1,8))</f>
        <v/>
      </c>
    </row>
    <row r="87" spans="1:6" x14ac:dyDescent="0.25">
      <c r="A87" s="5">
        <f>_xlfn.BITLSHIFT(1,A86+1)</f>
        <v>64</v>
      </c>
      <c r="B87" s="7" t="s">
        <v>165</v>
      </c>
      <c r="C87" s="8"/>
      <c r="D87" s="14" t="s">
        <v>223</v>
      </c>
      <c r="E87" s="16" t="str">
        <f t="shared" ref="E87" si="5">"0x"&amp;DEC2HEX(_xlfn.BITLSHIFT(_xlfn.BITRSHIFT(HEX2DEC(C85),A86+4),A86+4)+_xlfn.BITLSHIFT(1,A86+4),8)</f>
        <v>0x00000200</v>
      </c>
      <c r="F87" t="str">
        <f>IF(OR(NOT(A83),A86&lt;4,A88,A91),"","SR2 0x"&amp;DEC2HEX(HEX2DEC(A85)+(2*A87),8)&amp;" - 0x"&amp;DEC2HEX(HEX2DEC(A85)+(3*A87)-1,8))</f>
        <v/>
      </c>
    </row>
    <row r="88" spans="1:6" x14ac:dyDescent="0.25">
      <c r="A88" s="5" t="b">
        <f>NOT(OR(A89:A96))</f>
        <v>1</v>
      </c>
      <c r="B88" s="7"/>
      <c r="C88" s="26" t="s">
        <v>205</v>
      </c>
      <c r="F88" t="str">
        <f>IF(OR(NOT(A83),A86&lt;4,A88,A92),"","SR3 0x"&amp;DEC2HEX(HEX2DEC(A85)+(3*A87),8)&amp;" - 0x"&amp;DEC2HEX(HEX2DEC(A85)+(4*A87)-1,8))</f>
        <v/>
      </c>
    </row>
    <row r="89" spans="1:6" hidden="1" x14ac:dyDescent="0.25">
      <c r="A89" s="5" t="b">
        <v>0</v>
      </c>
      <c r="B89" s="7" t="s">
        <v>183</v>
      </c>
      <c r="C89" s="8"/>
    </row>
    <row r="90" spans="1:6" hidden="1" x14ac:dyDescent="0.25">
      <c r="A90" s="5" t="b">
        <v>0</v>
      </c>
      <c r="B90" s="7" t="s">
        <v>184</v>
      </c>
      <c r="C90" s="8"/>
    </row>
    <row r="91" spans="1:6" hidden="1" x14ac:dyDescent="0.25">
      <c r="A91" s="5" t="b">
        <v>0</v>
      </c>
      <c r="B91" s="7" t="s">
        <v>185</v>
      </c>
      <c r="C91" s="8"/>
    </row>
    <row r="92" spans="1:6" hidden="1" x14ac:dyDescent="0.25">
      <c r="A92" s="5" t="b">
        <v>0</v>
      </c>
      <c r="B92" s="7" t="s">
        <v>186</v>
      </c>
      <c r="C92" s="8"/>
    </row>
    <row r="93" spans="1:6" hidden="1" x14ac:dyDescent="0.25">
      <c r="A93" s="5" t="b">
        <v>0</v>
      </c>
      <c r="B93" s="7" t="s">
        <v>187</v>
      </c>
      <c r="C93" s="8"/>
    </row>
    <row r="94" spans="1:6" hidden="1" x14ac:dyDescent="0.25">
      <c r="A94" s="5" t="b">
        <v>0</v>
      </c>
      <c r="B94" s="7" t="s">
        <v>188</v>
      </c>
      <c r="C94" s="8"/>
    </row>
    <row r="95" spans="1:6" hidden="1" x14ac:dyDescent="0.25">
      <c r="A95" s="5" t="b">
        <v>0</v>
      </c>
      <c r="B95" s="7" t="s">
        <v>182</v>
      </c>
      <c r="C95" s="8"/>
    </row>
    <row r="96" spans="1:6" hidden="1" x14ac:dyDescent="0.25">
      <c r="A96" s="5" t="b">
        <v>0</v>
      </c>
      <c r="B96" s="7" t="s">
        <v>189</v>
      </c>
      <c r="C96" s="8"/>
    </row>
    <row r="97" spans="1:6" x14ac:dyDescent="0.25">
      <c r="A97" s="5">
        <v>2</v>
      </c>
      <c r="B97" s="7" t="s">
        <v>131</v>
      </c>
      <c r="C97" s="8"/>
      <c r="F97" t="str">
        <f>IF(OR(NOT(A83),A86&lt;4,A88,A93),"","SR4 0x"&amp;DEC2HEX(HEX2DEC(A85)+(4*A87),8)&amp;" - 0x"&amp;DEC2HEX(HEX2DEC(A85)+(5*A87)-1,8))</f>
        <v/>
      </c>
    </row>
    <row r="98" spans="1:6" x14ac:dyDescent="0.25">
      <c r="A98" s="5" t="b">
        <v>0</v>
      </c>
      <c r="B98" s="7" t="s">
        <v>132</v>
      </c>
      <c r="C98" s="8"/>
      <c r="F98" t="str">
        <f>IF(OR(NOT(A83),A86&lt;4,A88,A94),"","SR5 0x"&amp;DEC2HEX(HEX2DEC(A85)+(5*A87),8)&amp;" - 0x"&amp;DEC2HEX(HEX2DEC(A85)+(6*A87)-1,8))</f>
        <v/>
      </c>
    </row>
    <row r="99" spans="1:6" x14ac:dyDescent="0.25">
      <c r="A99" s="5" t="b">
        <v>0</v>
      </c>
      <c r="B99" s="7" t="s">
        <v>133</v>
      </c>
      <c r="C99" s="8"/>
      <c r="F99" t="str">
        <f>IF(OR(NOT(A83),A86&lt;4,A88,A95),"","SR6 0x"&amp;DEC2HEX(HEX2DEC(A85)+(6*A87),8)&amp;" - 0x"&amp;DEC2HEX(HEX2DEC(A85)+(7*A87)-1,8))</f>
        <v/>
      </c>
    </row>
    <row r="100" spans="1:6" ht="15.75" thickBot="1" x14ac:dyDescent="0.3">
      <c r="A100" s="5">
        <v>1</v>
      </c>
      <c r="B100" s="10" t="s">
        <v>134</v>
      </c>
      <c r="C100" s="11"/>
      <c r="F100" t="str">
        <f>IF(OR(NOT(A83),A86&lt;4,A88,A96),"","SR7 0x"&amp;DEC2HEX(HEX2DEC(A85)+(7*A87),8)&amp;" - 0x"&amp;DEC2HEX(HEX2DEC(A85)+(8*A87)-1,8))</f>
        <v/>
      </c>
    </row>
    <row r="101" spans="1:6" ht="15.75" thickBot="1" x14ac:dyDescent="0.3"/>
    <row r="102" spans="1:6" x14ac:dyDescent="0.25">
      <c r="A102" s="5" t="b">
        <v>0</v>
      </c>
      <c r="B102" s="6" t="s">
        <v>219</v>
      </c>
      <c r="C102" s="12"/>
    </row>
    <row r="103" spans="1:6" x14ac:dyDescent="0.25">
      <c r="A103" s="5" t="b">
        <v>1</v>
      </c>
      <c r="B103" s="7" t="s">
        <v>162</v>
      </c>
      <c r="C103" s="8"/>
    </row>
    <row r="104" spans="1:6" x14ac:dyDescent="0.25">
      <c r="A104" s="15" t="str">
        <f>DEC2HEX(_xlfn.BITLSHIFT(_xlfn.BITRSHIFT(HEX2DEC(C104),A105+4),A105+4),8)</f>
        <v>00000000</v>
      </c>
      <c r="B104" s="7" t="s">
        <v>163</v>
      </c>
      <c r="C104" s="19" t="s">
        <v>213</v>
      </c>
      <c r="D104" s="14" t="s">
        <v>224</v>
      </c>
      <c r="E104" s="17" t="str">
        <f t="shared" ref="E104" si="6">"0x"&amp;DEC2HEX(_xlfn.BITLSHIFT(_xlfn.BITRSHIFT(HEX2DEC(C104),A105+4),A105+4),8)</f>
        <v>0x00000000</v>
      </c>
      <c r="F104" s="23" t="str">
        <f>IF(OR(NOT(A102),A105&lt;4,A107,A108),"","SR0 0x"&amp;A104&amp;" - 0x"&amp;DEC2HEX(HEX2DEC(A104)+A106-1,8))</f>
        <v/>
      </c>
    </row>
    <row r="105" spans="1:6" x14ac:dyDescent="0.25">
      <c r="A105" s="5">
        <v>5</v>
      </c>
      <c r="B105" s="7" t="s">
        <v>164</v>
      </c>
      <c r="C105" s="9"/>
      <c r="D105" s="14" t="s">
        <v>222</v>
      </c>
      <c r="E105" s="18" t="str">
        <f t="shared" ref="E105" si="7">"0x"&amp;TEXT(DEC2HEX(_xlfn.BITLSHIFT(1,A105+4)),"00000000")</f>
        <v>0x00000200</v>
      </c>
      <c r="F105" t="str">
        <f>IF(OR(NOT(A102),A105&lt;4,A107,A109),"","SR1 0x"&amp;DEC2HEX(HEX2DEC(A104)+(1*A106),8)&amp;" - 0x"&amp;DEC2HEX(HEX2DEC(A104)+(2*A106)-1,8))</f>
        <v/>
      </c>
    </row>
    <row r="106" spans="1:6" x14ac:dyDescent="0.25">
      <c r="A106" s="5">
        <f>_xlfn.BITLSHIFT(1,A105+1)</f>
        <v>64</v>
      </c>
      <c r="B106" s="7" t="s">
        <v>165</v>
      </c>
      <c r="C106" s="8"/>
      <c r="D106" s="14" t="s">
        <v>223</v>
      </c>
      <c r="E106" s="16" t="str">
        <f t="shared" ref="E106" si="8">"0x"&amp;DEC2HEX(_xlfn.BITLSHIFT(_xlfn.BITRSHIFT(HEX2DEC(C104),A105+4),A105+4)+_xlfn.BITLSHIFT(1,A105+4),8)</f>
        <v>0x00000200</v>
      </c>
      <c r="F106" t="str">
        <f>IF(OR(NOT(A102),A105&lt;4,A107,A110),"","SR2 0x"&amp;DEC2HEX(HEX2DEC(A104)+(2*A106),8)&amp;" - 0x"&amp;DEC2HEX(HEX2DEC(A104)+(3*A106)-1,8))</f>
        <v/>
      </c>
    </row>
    <row r="107" spans="1:6" x14ac:dyDescent="0.25">
      <c r="A107" s="5" t="b">
        <f>NOT(OR(A108:A115))</f>
        <v>1</v>
      </c>
      <c r="B107" s="7"/>
      <c r="C107" s="26" t="s">
        <v>240</v>
      </c>
      <c r="F107" t="str">
        <f>IF(OR(NOT(A102),A105&lt;4,A107,A111),"","SR3 0x"&amp;DEC2HEX(HEX2DEC(A104)+(3*A106),8)&amp;" - 0x"&amp;DEC2HEX(HEX2DEC(A104)+(4*A106)-1,8))</f>
        <v/>
      </c>
    </row>
    <row r="108" spans="1:6" hidden="1" x14ac:dyDescent="0.25">
      <c r="A108" s="5" t="b">
        <v>0</v>
      </c>
      <c r="B108" s="7" t="s">
        <v>183</v>
      </c>
      <c r="C108" s="8"/>
    </row>
    <row r="109" spans="1:6" hidden="1" x14ac:dyDescent="0.25">
      <c r="A109" s="5" t="b">
        <v>0</v>
      </c>
      <c r="B109" s="7" t="s">
        <v>184</v>
      </c>
      <c r="C109" s="8"/>
    </row>
    <row r="110" spans="1:6" hidden="1" x14ac:dyDescent="0.25">
      <c r="A110" s="5" t="b">
        <v>0</v>
      </c>
      <c r="B110" s="7" t="s">
        <v>185</v>
      </c>
      <c r="C110" s="8"/>
    </row>
    <row r="111" spans="1:6" hidden="1" x14ac:dyDescent="0.25">
      <c r="A111" s="5" t="b">
        <v>0</v>
      </c>
      <c r="B111" s="7" t="s">
        <v>186</v>
      </c>
      <c r="C111" s="8"/>
    </row>
    <row r="112" spans="1:6" hidden="1" x14ac:dyDescent="0.25">
      <c r="A112" s="5" t="b">
        <v>0</v>
      </c>
      <c r="B112" s="7" t="s">
        <v>187</v>
      </c>
      <c r="C112" s="8"/>
    </row>
    <row r="113" spans="1:6" hidden="1" x14ac:dyDescent="0.25">
      <c r="A113" s="5" t="b">
        <v>0</v>
      </c>
      <c r="B113" s="7" t="s">
        <v>188</v>
      </c>
      <c r="C113" s="8"/>
    </row>
    <row r="114" spans="1:6" hidden="1" x14ac:dyDescent="0.25">
      <c r="A114" s="5" t="b">
        <v>0</v>
      </c>
      <c r="B114" s="7" t="s">
        <v>182</v>
      </c>
      <c r="C114" s="8"/>
    </row>
    <row r="115" spans="1:6" hidden="1" x14ac:dyDescent="0.25">
      <c r="A115" s="5" t="b">
        <v>0</v>
      </c>
      <c r="B115" s="7" t="s">
        <v>189</v>
      </c>
      <c r="C115" s="8"/>
    </row>
    <row r="116" spans="1:6" x14ac:dyDescent="0.25">
      <c r="A116" s="5">
        <v>2</v>
      </c>
      <c r="B116" s="7" t="s">
        <v>131</v>
      </c>
      <c r="C116" s="8"/>
      <c r="F116" t="str">
        <f>IF(OR(NOT(A102),A105&lt;4,A107,A112),"","SR4 0x"&amp;DEC2HEX(HEX2DEC(A104)+(4*A106),8)&amp;" - 0x"&amp;DEC2HEX(HEX2DEC(A104)+(5*A106)-1,8))</f>
        <v/>
      </c>
    </row>
    <row r="117" spans="1:6" x14ac:dyDescent="0.25">
      <c r="A117" s="5" t="b">
        <v>0</v>
      </c>
      <c r="B117" s="7" t="s">
        <v>132</v>
      </c>
      <c r="C117" s="8"/>
      <c r="F117" t="str">
        <f>IF(OR(NOT(A102),A105&lt;4,A107,A113),"","SR5 0x"&amp;DEC2HEX(HEX2DEC(A104)+(5*A106),8)&amp;" - 0x"&amp;DEC2HEX(HEX2DEC(A104)+(6*A106)-1,8))</f>
        <v/>
      </c>
    </row>
    <row r="118" spans="1:6" x14ac:dyDescent="0.25">
      <c r="A118" s="5" t="b">
        <v>0</v>
      </c>
      <c r="B118" s="7" t="s">
        <v>133</v>
      </c>
      <c r="C118" s="8"/>
      <c r="F118" t="str">
        <f>IF(OR(NOT(A102),A105&lt;4,A107,A114),"","SR6 0x"&amp;DEC2HEX(HEX2DEC(A104)+(6*A106),8)&amp;" - 0x"&amp;DEC2HEX(HEX2DEC(A104)+(7*A106)-1,8))</f>
        <v/>
      </c>
    </row>
    <row r="119" spans="1:6" ht="15.75" thickBot="1" x14ac:dyDescent="0.3">
      <c r="A119" s="5">
        <v>1</v>
      </c>
      <c r="B119" s="10" t="s">
        <v>134</v>
      </c>
      <c r="C119" s="11"/>
      <c r="F119" t="str">
        <f>IF(OR(NOT(A102),A105&lt;4,A107,A115),"","SR7 0x"&amp;DEC2HEX(HEX2DEC(A104)+(7*A106),8)&amp;" - 0x"&amp;DEC2HEX(HEX2DEC(A104)+(8*A106)-1,8))</f>
        <v/>
      </c>
    </row>
    <row r="120" spans="1:6" ht="15.75" thickBot="1" x14ac:dyDescent="0.3"/>
    <row r="121" spans="1:6" x14ac:dyDescent="0.25">
      <c r="A121" s="5" t="b">
        <v>0</v>
      </c>
      <c r="B121" s="6" t="s">
        <v>220</v>
      </c>
      <c r="C121" s="12"/>
    </row>
    <row r="122" spans="1:6" x14ac:dyDescent="0.25">
      <c r="A122" s="5" t="b">
        <v>1</v>
      </c>
      <c r="B122" s="7" t="s">
        <v>162</v>
      </c>
      <c r="C122" s="8"/>
    </row>
    <row r="123" spans="1:6" x14ac:dyDescent="0.25">
      <c r="A123" s="15" t="str">
        <f>DEC2HEX(_xlfn.BITLSHIFT(_xlfn.BITRSHIFT(HEX2DEC(C123),A124+4),A124+4),8)</f>
        <v>00000000</v>
      </c>
      <c r="B123" s="7" t="s">
        <v>163</v>
      </c>
      <c r="C123" s="19" t="s">
        <v>213</v>
      </c>
      <c r="D123" s="14" t="s">
        <v>224</v>
      </c>
      <c r="E123" s="17" t="str">
        <f t="shared" ref="E123" si="9">"0x"&amp;DEC2HEX(_xlfn.BITLSHIFT(_xlfn.BITRSHIFT(HEX2DEC(C123),A124+4),A124+4),8)</f>
        <v>0x00000000</v>
      </c>
      <c r="F123" s="23" t="str">
        <f>IF(OR(NOT(A121),A124&lt;4,A126,A127),"","SR0 0x"&amp;A123&amp;" - 0x"&amp;DEC2HEX(HEX2DEC(A123)+A125-1,8))</f>
        <v/>
      </c>
    </row>
    <row r="124" spans="1:6" x14ac:dyDescent="0.25">
      <c r="A124" s="5">
        <v>5</v>
      </c>
      <c r="B124" s="7" t="s">
        <v>164</v>
      </c>
      <c r="C124" s="9"/>
      <c r="D124" s="14" t="s">
        <v>222</v>
      </c>
      <c r="E124" s="18" t="str">
        <f t="shared" ref="E124" si="10">"0x"&amp;TEXT(DEC2HEX(_xlfn.BITLSHIFT(1,A124+4)),"00000000")</f>
        <v>0x00000200</v>
      </c>
      <c r="F124" t="str">
        <f>IF(OR(NOT(A121),A124&lt;4,A126,A128),"","SR1 0x"&amp;DEC2HEX(HEX2DEC(A123)+(1*A125),8)&amp;" - 0x"&amp;DEC2HEX(HEX2DEC(A123)+(2*A125)-1,8))</f>
        <v/>
      </c>
    </row>
    <row r="125" spans="1:6" x14ac:dyDescent="0.25">
      <c r="A125" s="5">
        <f>_xlfn.BITLSHIFT(1,A124+1)</f>
        <v>64</v>
      </c>
      <c r="B125" s="7" t="s">
        <v>165</v>
      </c>
      <c r="C125" s="8"/>
      <c r="D125" s="14" t="s">
        <v>223</v>
      </c>
      <c r="E125" s="16" t="str">
        <f t="shared" ref="E125" si="11">"0x"&amp;DEC2HEX(_xlfn.BITLSHIFT(_xlfn.BITRSHIFT(HEX2DEC(C123),A124+4),A124+4)+_xlfn.BITLSHIFT(1,A124+4),8)</f>
        <v>0x00000200</v>
      </c>
      <c r="F125" t="str">
        <f>IF(OR(NOT(A121),A124&lt;4,A126,A129),"","SR2 0x"&amp;DEC2HEX(HEX2DEC(A123)+(2*A125),8)&amp;" - 0x"&amp;DEC2HEX(HEX2DEC(A123)+(3*A125)-1,8))</f>
        <v/>
      </c>
    </row>
    <row r="126" spans="1:6" x14ac:dyDescent="0.25">
      <c r="A126" s="5" t="b">
        <f>NOT(OR(A127:A134))</f>
        <v>1</v>
      </c>
      <c r="B126" s="7"/>
      <c r="C126" s="8" t="s">
        <v>205</v>
      </c>
      <c r="F126" t="str">
        <f>IF(OR(NOT(A121),A124&lt;4,A126,A130),"","SR3 0x"&amp;DEC2HEX(HEX2DEC(A123)+(3*A125),8)&amp;" - 0x"&amp;DEC2HEX(HEX2DEC(A123)+(4*A125)-1,8))</f>
        <v/>
      </c>
    </row>
    <row r="127" spans="1:6" hidden="1" x14ac:dyDescent="0.25">
      <c r="A127" s="5" t="b">
        <v>0</v>
      </c>
      <c r="B127" s="7" t="s">
        <v>183</v>
      </c>
      <c r="C127" s="8"/>
    </row>
    <row r="128" spans="1:6" hidden="1" x14ac:dyDescent="0.25">
      <c r="A128" s="5" t="b">
        <v>0</v>
      </c>
      <c r="B128" s="7" t="s">
        <v>184</v>
      </c>
      <c r="C128" s="8"/>
    </row>
    <row r="129" spans="1:6" hidden="1" x14ac:dyDescent="0.25">
      <c r="A129" s="5" t="b">
        <v>0</v>
      </c>
      <c r="B129" s="7" t="s">
        <v>185</v>
      </c>
      <c r="C129" s="8"/>
    </row>
    <row r="130" spans="1:6" hidden="1" x14ac:dyDescent="0.25">
      <c r="A130" s="5" t="b">
        <v>0</v>
      </c>
      <c r="B130" s="7" t="s">
        <v>186</v>
      </c>
      <c r="C130" s="8"/>
    </row>
    <row r="131" spans="1:6" hidden="1" x14ac:dyDescent="0.25">
      <c r="A131" s="5" t="b">
        <v>0</v>
      </c>
      <c r="B131" s="7" t="s">
        <v>187</v>
      </c>
      <c r="C131" s="8"/>
    </row>
    <row r="132" spans="1:6" hidden="1" x14ac:dyDescent="0.25">
      <c r="A132" s="5" t="b">
        <v>0</v>
      </c>
      <c r="B132" s="7" t="s">
        <v>188</v>
      </c>
      <c r="C132" s="8"/>
    </row>
    <row r="133" spans="1:6" hidden="1" x14ac:dyDescent="0.25">
      <c r="A133" s="5" t="b">
        <v>0</v>
      </c>
      <c r="B133" s="7" t="s">
        <v>182</v>
      </c>
      <c r="C133" s="8"/>
    </row>
    <row r="134" spans="1:6" hidden="1" x14ac:dyDescent="0.25">
      <c r="A134" s="5" t="b">
        <v>0</v>
      </c>
      <c r="B134" s="7" t="s">
        <v>189</v>
      </c>
      <c r="C134" s="8"/>
    </row>
    <row r="135" spans="1:6" x14ac:dyDescent="0.25">
      <c r="A135" s="5">
        <v>2</v>
      </c>
      <c r="B135" s="7" t="s">
        <v>131</v>
      </c>
      <c r="C135" s="8"/>
      <c r="F135" t="str">
        <f>IF(OR(NOT(A121),A124&lt;4,A126,A131),"","SR4 0x"&amp;DEC2HEX(HEX2DEC(A123)+(4*A125),8)&amp;" - 0x"&amp;DEC2HEX(HEX2DEC(A123)+(5*A125)-1,8))</f>
        <v/>
      </c>
    </row>
    <row r="136" spans="1:6" x14ac:dyDescent="0.25">
      <c r="A136" s="5" t="b">
        <v>0</v>
      </c>
      <c r="B136" s="7" t="s">
        <v>132</v>
      </c>
      <c r="C136" s="8"/>
      <c r="F136" t="str">
        <f>IF(OR(NOT(A121),A124&lt;4,A126,A132),"","SR5 0x"&amp;DEC2HEX(HEX2DEC(A123)+(5*A125),8)&amp;" - 0x"&amp;DEC2HEX(HEX2DEC(A123)+(6*A125)-1,8))</f>
        <v/>
      </c>
    </row>
    <row r="137" spans="1:6" x14ac:dyDescent="0.25">
      <c r="A137" s="5" t="b">
        <v>1</v>
      </c>
      <c r="B137" s="7" t="s">
        <v>133</v>
      </c>
      <c r="C137" s="8"/>
      <c r="F137" t="str">
        <f>IF(OR(NOT(A121),A124&lt;4,A126,A133),"","SR6 0x"&amp;DEC2HEX(HEX2DEC(A123)+(6*A125),8)&amp;" - 0x"&amp;DEC2HEX(HEX2DEC(A123)+(7*A125)-1,8))</f>
        <v/>
      </c>
    </row>
    <row r="138" spans="1:6" ht="15.75" thickBot="1" x14ac:dyDescent="0.3">
      <c r="A138" s="5">
        <v>1</v>
      </c>
      <c r="B138" s="10" t="s">
        <v>134</v>
      </c>
      <c r="C138" s="11"/>
      <c r="F138" t="str">
        <f>IF(OR(NOT(A121),A124&lt;4,A126,A134),"","SR7 0x"&amp;DEC2HEX(HEX2DEC(A123)+(7*A125),8)&amp;" - 0x"&amp;DEC2HEX(HEX2DEC(A123)+(8*A125)-1,8))</f>
        <v/>
      </c>
    </row>
    <row r="139" spans="1:6" ht="15.75" thickBot="1" x14ac:dyDescent="0.3"/>
    <row r="140" spans="1:6" x14ac:dyDescent="0.25">
      <c r="A140" s="5" t="b">
        <v>0</v>
      </c>
      <c r="B140" s="6" t="s">
        <v>221</v>
      </c>
      <c r="C140" s="12"/>
    </row>
    <row r="141" spans="1:6" x14ac:dyDescent="0.25">
      <c r="A141" s="5" t="b">
        <v>1</v>
      </c>
      <c r="B141" s="7" t="s">
        <v>162</v>
      </c>
      <c r="C141" s="8"/>
    </row>
    <row r="142" spans="1:6" x14ac:dyDescent="0.25">
      <c r="A142" s="15" t="str">
        <f>DEC2HEX(_xlfn.BITLSHIFT(_xlfn.BITRSHIFT(HEX2DEC(C142),A143+4),A143+4),8)</f>
        <v>00000000</v>
      </c>
      <c r="B142" s="7" t="s">
        <v>163</v>
      </c>
      <c r="C142" s="19" t="s">
        <v>213</v>
      </c>
      <c r="D142" s="14" t="s">
        <v>224</v>
      </c>
      <c r="E142" s="17" t="str">
        <f t="shared" ref="E142" si="12">"0x"&amp;DEC2HEX(_xlfn.BITLSHIFT(_xlfn.BITRSHIFT(HEX2DEC(C142),A143+4),A143+4),8)</f>
        <v>0x00000000</v>
      </c>
      <c r="F142" s="23"/>
    </row>
    <row r="143" spans="1:6" x14ac:dyDescent="0.25">
      <c r="A143" s="5">
        <v>5</v>
      </c>
      <c r="B143" s="7" t="s">
        <v>164</v>
      </c>
      <c r="C143" s="9"/>
      <c r="D143" s="14" t="s">
        <v>222</v>
      </c>
      <c r="E143" s="18" t="str">
        <f t="shared" ref="E143" si="13">"0x"&amp;TEXT(DEC2HEX(_xlfn.BITLSHIFT(1,A143+4)),"00000000")</f>
        <v>0x00000200</v>
      </c>
      <c r="F143" t="str">
        <f>IF(OR(NOT(A140),A143&lt;4,A145,A147),"","SR1 0x"&amp;DEC2HEX(HEX2DEC(A142)+(1*A144),8)&amp;" - 0x"&amp;DEC2HEX(HEX2DEC(A142)+(2*A144)-1,8))</f>
        <v/>
      </c>
    </row>
    <row r="144" spans="1:6" x14ac:dyDescent="0.25">
      <c r="A144" s="5">
        <f>_xlfn.BITLSHIFT(1,A143+1)</f>
        <v>64</v>
      </c>
      <c r="B144" s="7" t="s">
        <v>165</v>
      </c>
      <c r="C144" s="8"/>
      <c r="D144" s="14" t="s">
        <v>223</v>
      </c>
      <c r="E144" s="16" t="str">
        <f t="shared" ref="E144" si="14">"0x"&amp;DEC2HEX(_xlfn.BITLSHIFT(_xlfn.BITRSHIFT(HEX2DEC(C142),A143+4),A143+4)+_xlfn.BITLSHIFT(1,A143+4),8)</f>
        <v>0x00000200</v>
      </c>
      <c r="F144" t="str">
        <f>IF(OR(NOT(A140),A143&lt;4,A145,A148),"","SR2 0x"&amp;DEC2HEX(HEX2DEC(A142)+(2*A144),8)&amp;" - 0x"&amp;DEC2HEX(HEX2DEC(A142)+(3*A144)-1,8))</f>
        <v/>
      </c>
    </row>
    <row r="145" spans="1:6" x14ac:dyDescent="0.25">
      <c r="A145" s="5" t="b">
        <f>NOT(OR(A146:A153))</f>
        <v>1</v>
      </c>
      <c r="B145" s="7"/>
      <c r="C145" s="8" t="s">
        <v>205</v>
      </c>
      <c r="F145" t="str">
        <f>IF(OR(NOT(A140),A143&lt;4,A145,A149),"","SR3 0x"&amp;DEC2HEX(HEX2DEC(A142)+(3*A144),8)&amp;" - 0x"&amp;DEC2HEX(HEX2DEC(A142)+(4*A144)-1,8))</f>
        <v/>
      </c>
    </row>
    <row r="146" spans="1:6" hidden="1" x14ac:dyDescent="0.25">
      <c r="A146" s="5" t="b">
        <v>0</v>
      </c>
      <c r="B146" s="7" t="s">
        <v>183</v>
      </c>
      <c r="C146" s="8"/>
    </row>
    <row r="147" spans="1:6" hidden="1" x14ac:dyDescent="0.25">
      <c r="A147" s="5" t="b">
        <v>0</v>
      </c>
      <c r="B147" s="7" t="s">
        <v>184</v>
      </c>
      <c r="C147" s="8"/>
    </row>
    <row r="148" spans="1:6" hidden="1" x14ac:dyDescent="0.25">
      <c r="A148" s="5" t="b">
        <v>0</v>
      </c>
      <c r="B148" s="7" t="s">
        <v>185</v>
      </c>
      <c r="C148" s="8"/>
    </row>
    <row r="149" spans="1:6" hidden="1" x14ac:dyDescent="0.25">
      <c r="A149" s="5" t="b">
        <v>0</v>
      </c>
      <c r="B149" s="7" t="s">
        <v>186</v>
      </c>
      <c r="C149" s="8"/>
    </row>
    <row r="150" spans="1:6" hidden="1" x14ac:dyDescent="0.25">
      <c r="A150" s="5" t="b">
        <v>0</v>
      </c>
      <c r="B150" s="7" t="s">
        <v>187</v>
      </c>
      <c r="C150" s="8"/>
    </row>
    <row r="151" spans="1:6" hidden="1" x14ac:dyDescent="0.25">
      <c r="A151" s="5" t="b">
        <v>0</v>
      </c>
      <c r="B151" s="7" t="s">
        <v>188</v>
      </c>
      <c r="C151" s="8"/>
    </row>
    <row r="152" spans="1:6" hidden="1" x14ac:dyDescent="0.25">
      <c r="A152" s="5" t="b">
        <v>0</v>
      </c>
      <c r="B152" s="7" t="s">
        <v>182</v>
      </c>
      <c r="C152" s="8"/>
    </row>
    <row r="153" spans="1:6" hidden="1" x14ac:dyDescent="0.25">
      <c r="A153" s="5" t="b">
        <v>0</v>
      </c>
      <c r="B153" s="7" t="s">
        <v>189</v>
      </c>
      <c r="C153" s="8"/>
    </row>
    <row r="154" spans="1:6" x14ac:dyDescent="0.25">
      <c r="A154" s="5">
        <v>2</v>
      </c>
      <c r="B154" s="7" t="s">
        <v>131</v>
      </c>
      <c r="C154" s="8"/>
      <c r="F154" t="str">
        <f>IF(OR(NOT(A140),A143&lt;4,A145,A150),"","SR4 0x"&amp;DEC2HEX(HEX2DEC(A142)+(4*A144),8)&amp;" - 0x"&amp;DEC2HEX(HEX2DEC(A142)+(5*A144)-1,8))</f>
        <v/>
      </c>
    </row>
    <row r="155" spans="1:6" x14ac:dyDescent="0.25">
      <c r="A155" s="5" t="b">
        <v>0</v>
      </c>
      <c r="B155" s="7" t="s">
        <v>132</v>
      </c>
      <c r="C155" s="8"/>
      <c r="F155" t="str">
        <f>IF(OR(NOT(A140),A143&lt;4,A145,A151),"","SR5 0x"&amp;DEC2HEX(HEX2DEC(A142)+(5*A144),8)&amp;" - 0x"&amp;DEC2HEX(HEX2DEC(A142)+(6*A144)-1,8))</f>
        <v/>
      </c>
    </row>
    <row r="156" spans="1:6" x14ac:dyDescent="0.25">
      <c r="A156" s="5" t="b">
        <v>0</v>
      </c>
      <c r="B156" s="7" t="s">
        <v>133</v>
      </c>
      <c r="C156" s="8"/>
      <c r="F156" t="str">
        <f>IF(OR(NOT(A140),A143&lt;4,A145,A152),"","SR6 0x"&amp;DEC2HEX(HEX2DEC(A142)+(6*A144),8)&amp;" - 0x"&amp;DEC2HEX(HEX2DEC(A142)+(7*A144)-1,8))</f>
        <v/>
      </c>
    </row>
    <row r="157" spans="1:6" ht="15.75" thickBot="1" x14ac:dyDescent="0.3">
      <c r="A157" s="5">
        <v>1</v>
      </c>
      <c r="B157" s="10" t="s">
        <v>134</v>
      </c>
      <c r="C157" s="11"/>
      <c r="F157" t="str">
        <f>IF(OR(NOT(A140),A143&lt;4,A145,A153),"","SR7 0x"&amp;DEC2HEX(HEX2DEC(A142)+(7*A144),8)&amp;" - 0x"&amp;DEC2HEX(HEX2DEC(A142)+(8*A144)-1,8))</f>
        <v/>
      </c>
    </row>
    <row r="158" spans="1:6" ht="15.75" thickBot="1" x14ac:dyDescent="0.3"/>
    <row r="159" spans="1:6" x14ac:dyDescent="0.25">
      <c r="A159" s="5" t="b">
        <v>0</v>
      </c>
      <c r="B159" s="6" t="s">
        <v>232</v>
      </c>
      <c r="C159" s="12"/>
    </row>
    <row r="160" spans="1:6" x14ac:dyDescent="0.25">
      <c r="A160" s="5" t="b">
        <v>1</v>
      </c>
      <c r="B160" s="7" t="s">
        <v>162</v>
      </c>
      <c r="C160" s="13"/>
    </row>
    <row r="161" spans="1:6" x14ac:dyDescent="0.25">
      <c r="A161" s="15" t="str">
        <f>DEC2HEX(_xlfn.BITLSHIFT(_xlfn.BITRSHIFT(HEX2DEC(C161),A162+4),A162+4),8)</f>
        <v>00000000</v>
      </c>
      <c r="B161" s="7" t="s">
        <v>163</v>
      </c>
      <c r="C161" s="19" t="s">
        <v>213</v>
      </c>
      <c r="D161" s="14" t="s">
        <v>224</v>
      </c>
      <c r="E161" s="17" t="str">
        <f>"0x"&amp;DEC2HEX(_xlfn.BITLSHIFT(_xlfn.BITRSHIFT(HEX2DEC(C161),A162+4),A162+4),8)</f>
        <v>0x00000000</v>
      </c>
      <c r="F161" s="23" t="str">
        <f>IF(OR(NOT(A159),A162&lt;4,A164,A165),"","SR0 0x"&amp;A161&amp;" - 0x"&amp;DEC2HEX(HEX2DEC(A161)+A163-1,8))</f>
        <v/>
      </c>
    </row>
    <row r="162" spans="1:6" x14ac:dyDescent="0.25">
      <c r="A162" s="5">
        <v>5</v>
      </c>
      <c r="B162" s="7" t="s">
        <v>164</v>
      </c>
      <c r="C162" s="21"/>
      <c r="D162" s="14" t="s">
        <v>222</v>
      </c>
      <c r="E162" s="18" t="str">
        <f>"0x"&amp;TEXT(DEC2HEX(_xlfn.BITLSHIFT(1,A162+4)),"00000000")</f>
        <v>0x00000200</v>
      </c>
      <c r="F162" t="str">
        <f>IF(OR(NOT(A159),A162&lt;4,A164,A166),"","SR1 0x"&amp;DEC2HEX(HEX2DEC(A161)+(1*A163),8)&amp;" - 0x"&amp;DEC2HEX(HEX2DEC(A161)+(2*A163)-1,8))</f>
        <v/>
      </c>
    </row>
    <row r="163" spans="1:6" x14ac:dyDescent="0.25">
      <c r="A163" s="5">
        <f>_xlfn.BITLSHIFT(1,A162+1)</f>
        <v>64</v>
      </c>
      <c r="B163" s="7" t="s">
        <v>166</v>
      </c>
      <c r="C163" s="8"/>
      <c r="D163" s="14" t="s">
        <v>223</v>
      </c>
      <c r="E163" s="16" t="str">
        <f>"0x"&amp;DEC2HEX(_xlfn.BITLSHIFT(_xlfn.BITRSHIFT(HEX2DEC(C161),A162+4),A162+4)+_xlfn.BITLSHIFT(1,A162+4),8)</f>
        <v>0x00000200</v>
      </c>
      <c r="F163" t="str">
        <f>IF(OR(NOT(A159),A162&lt;4,A164,A167),"","SR2 0x"&amp;DEC2HEX(HEX2DEC(A161)+(2*A163),8)&amp;" - 0x"&amp;DEC2HEX(HEX2DEC(A161)+(3*A163)-1,8))</f>
        <v/>
      </c>
    </row>
    <row r="164" spans="1:6" x14ac:dyDescent="0.25">
      <c r="A164" s="5" t="b">
        <f>NOT(OR(A165:A172))</f>
        <v>1</v>
      </c>
      <c r="B164" s="7"/>
      <c r="C164" s="8" t="s">
        <v>225</v>
      </c>
      <c r="F164" t="str">
        <f>IF(OR(NOT(A159),A162&lt;4,A164,A168),"","SR3 0x"&amp;DEC2HEX(HEX2DEC(A161)+(3*A163),8)&amp;" - 0x"&amp;DEC2HEX(HEX2DEC(A161)+(4*A163)-1,8))</f>
        <v/>
      </c>
    </row>
    <row r="165" spans="1:6" hidden="1" x14ac:dyDescent="0.25">
      <c r="A165" s="5" t="b">
        <v>0</v>
      </c>
      <c r="B165" s="7" t="s">
        <v>183</v>
      </c>
      <c r="C165" s="8"/>
    </row>
    <row r="166" spans="1:6" hidden="1" x14ac:dyDescent="0.25">
      <c r="A166" s="5" t="b">
        <v>0</v>
      </c>
      <c r="B166" s="7" t="s">
        <v>184</v>
      </c>
      <c r="C166" s="8"/>
    </row>
    <row r="167" spans="1:6" hidden="1" x14ac:dyDescent="0.25">
      <c r="A167" s="5" t="b">
        <v>0</v>
      </c>
      <c r="B167" s="7" t="s">
        <v>185</v>
      </c>
      <c r="C167" s="8"/>
    </row>
    <row r="168" spans="1:6" hidden="1" x14ac:dyDescent="0.25">
      <c r="A168" s="5" t="b">
        <v>0</v>
      </c>
      <c r="B168" s="7" t="s">
        <v>186</v>
      </c>
      <c r="C168" s="8"/>
    </row>
    <row r="169" spans="1:6" hidden="1" x14ac:dyDescent="0.25">
      <c r="A169" s="5" t="b">
        <v>0</v>
      </c>
      <c r="B169" s="7" t="s">
        <v>187</v>
      </c>
      <c r="C169" s="8"/>
    </row>
    <row r="170" spans="1:6" hidden="1" x14ac:dyDescent="0.25">
      <c r="A170" s="5" t="b">
        <v>0</v>
      </c>
      <c r="B170" s="7" t="s">
        <v>188</v>
      </c>
      <c r="C170" s="8"/>
    </row>
    <row r="171" spans="1:6" hidden="1" x14ac:dyDescent="0.25">
      <c r="A171" s="5" t="b">
        <v>0</v>
      </c>
      <c r="B171" s="7" t="s">
        <v>182</v>
      </c>
      <c r="C171" s="8"/>
    </row>
    <row r="172" spans="1:6" hidden="1" x14ac:dyDescent="0.25">
      <c r="A172" s="5" t="b">
        <v>0</v>
      </c>
      <c r="B172" s="7" t="s">
        <v>189</v>
      </c>
      <c r="C172" s="8"/>
    </row>
    <row r="173" spans="1:6" x14ac:dyDescent="0.25">
      <c r="A173" s="5">
        <v>2</v>
      </c>
      <c r="B173" s="7" t="s">
        <v>131</v>
      </c>
      <c r="C173" s="8"/>
      <c r="F173" t="str">
        <f>IF(OR(NOT(A159),A162&lt;4,A164,A169),"","SR4 0x"&amp;DEC2HEX(HEX2DEC(A161)+(4*A163),8)&amp;" - 0x"&amp;DEC2HEX(HEX2DEC(A161)+(5*A163)-1,8))</f>
        <v/>
      </c>
    </row>
    <row r="174" spans="1:6" x14ac:dyDescent="0.25">
      <c r="A174" s="5" t="b">
        <v>0</v>
      </c>
      <c r="B174" s="7" t="s">
        <v>132</v>
      </c>
      <c r="C174" s="8"/>
      <c r="F174" t="str">
        <f>IF(OR(NOT(A159),A162&lt;4,A164,A170),"","SR5 0x"&amp;DEC2HEX(HEX2DEC(A161)+(5*A163),8)&amp;" - 0x"&amp;DEC2HEX(HEX2DEC(A161)+(6*A163)-1,8))</f>
        <v/>
      </c>
    </row>
    <row r="175" spans="1:6" x14ac:dyDescent="0.25">
      <c r="A175" s="5" t="b">
        <v>1</v>
      </c>
      <c r="B175" s="7" t="s">
        <v>133</v>
      </c>
      <c r="C175" s="8"/>
      <c r="F175" t="str">
        <f>IF(OR(NOT(A159),A162&lt;4,A164,A171),"","SR6 0x"&amp;DEC2HEX(HEX2DEC(A161)+(6*A163),8)&amp;" - 0x"&amp;DEC2HEX(HEX2DEC(A161)+(7*A163)-1,8))</f>
        <v/>
      </c>
    </row>
    <row r="176" spans="1:6" ht="15.75" thickBot="1" x14ac:dyDescent="0.3">
      <c r="A176" s="5">
        <v>5</v>
      </c>
      <c r="B176" s="10" t="s">
        <v>134</v>
      </c>
      <c r="C176" s="11"/>
      <c r="F176" t="str">
        <f>IF(OR(NOT(A159),A162&lt;4,A164,A172),"","SR7 0x"&amp;DEC2HEX(HEX2DEC(A161)+(7*A163),8)&amp;" - 0x"&amp;DEC2HEX(HEX2DEC(A161)+(8*A163)-1,8))</f>
        <v/>
      </c>
    </row>
    <row r="177" spans="1:6" ht="15.75" thickBot="1" x14ac:dyDescent="0.3"/>
    <row r="178" spans="1:6" x14ac:dyDescent="0.25">
      <c r="A178" s="5" t="b">
        <v>0</v>
      </c>
      <c r="B178" s="6" t="s">
        <v>233</v>
      </c>
      <c r="C178" s="12"/>
    </row>
    <row r="179" spans="1:6" x14ac:dyDescent="0.25">
      <c r="A179" s="5" t="b">
        <v>1</v>
      </c>
      <c r="B179" s="7" t="s">
        <v>162</v>
      </c>
      <c r="C179" s="13"/>
    </row>
    <row r="180" spans="1:6" x14ac:dyDescent="0.25">
      <c r="A180" s="15" t="str">
        <f>DEC2HEX(_xlfn.BITLSHIFT(_xlfn.BITRSHIFT(HEX2DEC(C180),A181+4),A181+4),8)</f>
        <v>00000000</v>
      </c>
      <c r="B180" s="7" t="s">
        <v>163</v>
      </c>
      <c r="C180" s="19" t="s">
        <v>213</v>
      </c>
      <c r="D180" s="14" t="s">
        <v>224</v>
      </c>
      <c r="E180" s="17" t="str">
        <f>"0x"&amp;DEC2HEX(_xlfn.BITLSHIFT(_xlfn.BITRSHIFT(HEX2DEC(C180),A181+4),A181+4),8)</f>
        <v>0x00000000</v>
      </c>
      <c r="F180" s="23" t="str">
        <f>IF(OR(NOT(A178),A181&lt;4,A183,A184),"","SR0 0x"&amp;A180&amp;" - 0x"&amp;DEC2HEX(HEX2DEC(A180)+A182-1,8))</f>
        <v/>
      </c>
    </row>
    <row r="181" spans="1:6" x14ac:dyDescent="0.25">
      <c r="A181" s="5">
        <v>5</v>
      </c>
      <c r="B181" s="7" t="s">
        <v>164</v>
      </c>
      <c r="C181" s="21"/>
      <c r="D181" s="14" t="s">
        <v>222</v>
      </c>
      <c r="E181" s="18" t="str">
        <f>"0x"&amp;TEXT(DEC2HEX(_xlfn.BITLSHIFT(1,A181+4)),"00000000")</f>
        <v>0x00000200</v>
      </c>
      <c r="F181" t="str">
        <f>IF(OR(NOT(A178),A181&lt;4,A183,A185),"","SR1 0x"&amp;DEC2HEX(HEX2DEC(A180)+(1*A182),8)&amp;" - 0x"&amp;DEC2HEX(HEX2DEC(A180)+(2*A182)-1,8))</f>
        <v/>
      </c>
    </row>
    <row r="182" spans="1:6" x14ac:dyDescent="0.25">
      <c r="A182" s="5">
        <f>_xlfn.BITLSHIFT(1,A181+1)</f>
        <v>64</v>
      </c>
      <c r="B182" s="7" t="s">
        <v>166</v>
      </c>
      <c r="C182" s="8"/>
      <c r="D182" s="14" t="s">
        <v>223</v>
      </c>
      <c r="E182" s="16" t="str">
        <f>"0x"&amp;DEC2HEX(_xlfn.BITLSHIFT(_xlfn.BITRSHIFT(HEX2DEC(C180),A181+4),A181+4)+_xlfn.BITLSHIFT(1,A181+4),8)</f>
        <v>0x00000200</v>
      </c>
      <c r="F182" t="str">
        <f>IF(OR(NOT(A178),A181&lt;4,A183,A186),"","SR2 0x"&amp;DEC2HEX(HEX2DEC(A180)+(2*A182),8)&amp;" - 0x"&amp;DEC2HEX(HEX2DEC(A180)+(3*A182)-1,8))</f>
        <v/>
      </c>
    </row>
    <row r="183" spans="1:6" x14ac:dyDescent="0.25">
      <c r="A183" s="5" t="b">
        <f>NOT(OR(A184:A191))</f>
        <v>1</v>
      </c>
      <c r="B183" s="7"/>
      <c r="C183" s="8" t="s">
        <v>225</v>
      </c>
      <c r="F183" t="str">
        <f>IF(OR(NOT(A178),A181&lt;4,A183,A187),"","SR3 0x"&amp;DEC2HEX(HEX2DEC(A180)+(3*A182),8)&amp;" - 0x"&amp;DEC2HEX(HEX2DEC(A180)+(4*A182)-1,8))</f>
        <v/>
      </c>
    </row>
    <row r="184" spans="1:6" hidden="1" x14ac:dyDescent="0.25">
      <c r="A184" s="5" t="b">
        <v>0</v>
      </c>
      <c r="B184" s="7" t="s">
        <v>183</v>
      </c>
      <c r="C184" s="8"/>
    </row>
    <row r="185" spans="1:6" hidden="1" x14ac:dyDescent="0.25">
      <c r="A185" s="5" t="b">
        <v>0</v>
      </c>
      <c r="B185" s="7" t="s">
        <v>184</v>
      </c>
      <c r="C185" s="8"/>
    </row>
    <row r="186" spans="1:6" hidden="1" x14ac:dyDescent="0.25">
      <c r="A186" s="5" t="b">
        <v>0</v>
      </c>
      <c r="B186" s="7" t="s">
        <v>185</v>
      </c>
      <c r="C186" s="8"/>
    </row>
    <row r="187" spans="1:6" hidden="1" x14ac:dyDescent="0.25">
      <c r="A187" s="5" t="b">
        <v>0</v>
      </c>
      <c r="B187" s="7" t="s">
        <v>186</v>
      </c>
      <c r="C187" s="8"/>
    </row>
    <row r="188" spans="1:6" hidden="1" x14ac:dyDescent="0.25">
      <c r="A188" s="5" t="b">
        <v>0</v>
      </c>
      <c r="B188" s="7" t="s">
        <v>187</v>
      </c>
      <c r="C188" s="8"/>
    </row>
    <row r="189" spans="1:6" hidden="1" x14ac:dyDescent="0.25">
      <c r="A189" s="5" t="b">
        <v>0</v>
      </c>
      <c r="B189" s="7" t="s">
        <v>188</v>
      </c>
      <c r="C189" s="8"/>
    </row>
    <row r="190" spans="1:6" hidden="1" x14ac:dyDescent="0.25">
      <c r="A190" s="5" t="b">
        <v>0</v>
      </c>
      <c r="B190" s="7" t="s">
        <v>182</v>
      </c>
      <c r="C190" s="8"/>
    </row>
    <row r="191" spans="1:6" hidden="1" x14ac:dyDescent="0.25">
      <c r="A191" s="5" t="b">
        <v>0</v>
      </c>
      <c r="B191" s="7" t="s">
        <v>189</v>
      </c>
      <c r="C191" s="8"/>
    </row>
    <row r="192" spans="1:6" x14ac:dyDescent="0.25">
      <c r="A192" s="5">
        <v>2</v>
      </c>
      <c r="B192" s="7" t="s">
        <v>131</v>
      </c>
      <c r="C192" s="8"/>
      <c r="F192" t="str">
        <f>IF(OR(NOT(A178),A181&lt;4,A183,A188),"","SR4 0x"&amp;DEC2HEX(HEX2DEC(A180)+(4*A182),8)&amp;" - 0x"&amp;DEC2HEX(HEX2DEC(A180)+(5*A182)-1,8))</f>
        <v/>
      </c>
    </row>
    <row r="193" spans="1:6" x14ac:dyDescent="0.25">
      <c r="A193" s="5" t="b">
        <v>0</v>
      </c>
      <c r="B193" s="7" t="s">
        <v>132</v>
      </c>
      <c r="C193" s="8"/>
      <c r="F193" t="str">
        <f>IF(OR(NOT(A178),A181&lt;4,A183,A189),"","SR5 0x"&amp;DEC2HEX(HEX2DEC(A180)+(5*A182),8)&amp;" - 0x"&amp;DEC2HEX(HEX2DEC(A180)+(6*A182)-1,8))</f>
        <v/>
      </c>
    </row>
    <row r="194" spans="1:6" x14ac:dyDescent="0.25">
      <c r="A194" s="5" t="b">
        <v>0</v>
      </c>
      <c r="B194" s="7" t="s">
        <v>133</v>
      </c>
      <c r="C194" s="8"/>
      <c r="F194" t="str">
        <f>IF(OR(NOT(A178),A181&lt;4,A183,A190),"","SR6 0x"&amp;DEC2HEX(HEX2DEC(A180)+(6*A182),8)&amp;" - 0x"&amp;DEC2HEX(HEX2DEC(A180)+(7*A182)-1,8))</f>
        <v/>
      </c>
    </row>
    <row r="195" spans="1:6" ht="15.75" thickBot="1" x14ac:dyDescent="0.3">
      <c r="A195" s="5">
        <v>1</v>
      </c>
      <c r="B195" s="10" t="s">
        <v>134</v>
      </c>
      <c r="C195" s="11"/>
      <c r="F195" t="str">
        <f>IF(OR(NOT(A178),A181&lt;4,A183,A191),"","SR7 0x"&amp;DEC2HEX(HEX2DEC(A180)+(7*A182),8)&amp;" - 0x"&amp;DEC2HEX(HEX2DEC(A180)+(8*A182)-1,8))</f>
        <v/>
      </c>
    </row>
    <row r="196" spans="1:6" ht="15.75" thickBot="1" x14ac:dyDescent="0.3"/>
    <row r="197" spans="1:6" x14ac:dyDescent="0.25">
      <c r="A197" s="5" t="b">
        <v>0</v>
      </c>
      <c r="B197" s="6" t="s">
        <v>234</v>
      </c>
      <c r="C197" s="12"/>
    </row>
    <row r="198" spans="1:6" x14ac:dyDescent="0.25">
      <c r="A198" s="5" t="b">
        <v>1</v>
      </c>
      <c r="B198" s="7" t="s">
        <v>162</v>
      </c>
      <c r="C198" s="8"/>
    </row>
    <row r="199" spans="1:6" x14ac:dyDescent="0.25">
      <c r="A199" s="15" t="str">
        <f>DEC2HEX(_xlfn.BITLSHIFT(_xlfn.BITRSHIFT(HEX2DEC(C199),A200+4),A200+4),8)</f>
        <v>00000000</v>
      </c>
      <c r="B199" s="7" t="s">
        <v>163</v>
      </c>
      <c r="C199" s="19" t="s">
        <v>213</v>
      </c>
      <c r="D199" s="14" t="s">
        <v>224</v>
      </c>
      <c r="E199" s="17" t="str">
        <f>"0x"&amp;DEC2HEX(_xlfn.BITLSHIFT(_xlfn.BITRSHIFT(HEX2DEC(C199),A200+4),A200+4),8)</f>
        <v>0x00000000</v>
      </c>
      <c r="F199" s="23" t="str">
        <f>IF(OR(NOT(A197),A200&lt;4,A202,A203),"","SR0 0x"&amp;A199&amp;" - 0x"&amp;DEC2HEX(HEX2DEC(A199)+A201-1,8))</f>
        <v/>
      </c>
    </row>
    <row r="200" spans="1:6" x14ac:dyDescent="0.25">
      <c r="A200" s="5">
        <v>5</v>
      </c>
      <c r="B200" s="7" t="s">
        <v>164</v>
      </c>
      <c r="C200" s="9"/>
      <c r="D200" s="14" t="s">
        <v>222</v>
      </c>
      <c r="E200" s="18" t="str">
        <f>"0x"&amp;TEXT(DEC2HEX(_xlfn.BITLSHIFT(1,A200+4)),"00000000")</f>
        <v>0x00000200</v>
      </c>
      <c r="F200" t="str">
        <f>IF(OR(NOT(A197),A200&lt;4,A202,A204),"","SR1 0x"&amp;DEC2HEX(HEX2DEC(A199)+(1*A201),8)&amp;" - 0x"&amp;DEC2HEX(HEX2DEC(A199)+(2*A201)-1,8))</f>
        <v/>
      </c>
    </row>
    <row r="201" spans="1:6" x14ac:dyDescent="0.25">
      <c r="A201" s="5">
        <f>_xlfn.BITLSHIFT(1,A200+1)</f>
        <v>64</v>
      </c>
      <c r="B201" s="7" t="s">
        <v>165</v>
      </c>
      <c r="C201" s="8"/>
      <c r="D201" s="14" t="s">
        <v>223</v>
      </c>
      <c r="E201" s="16" t="str">
        <f>"0x"&amp;DEC2HEX(_xlfn.BITLSHIFT(_xlfn.BITRSHIFT(HEX2DEC(C199),A200+4),A200+4)+_xlfn.BITLSHIFT(1,A200+4),8)</f>
        <v>0x00000200</v>
      </c>
      <c r="F201" t="str">
        <f>IF(OR(NOT(A197),A200&lt;4,A202,A205),"","SR2 0x"&amp;DEC2HEX(HEX2DEC(A199)+(2*A201),8)&amp;" - 0x"&amp;DEC2HEX(HEX2DEC(A199)+(3*A201)-1,8))</f>
        <v/>
      </c>
    </row>
    <row r="202" spans="1:6" x14ac:dyDescent="0.25">
      <c r="A202" s="5" t="b">
        <f>NOT(OR(A203:A210))</f>
        <v>0</v>
      </c>
      <c r="B202" s="7"/>
      <c r="C202" s="8" t="s">
        <v>205</v>
      </c>
      <c r="F202" t="str">
        <f>IF(OR(NOT(A197),A200&lt;4,A202,A206),"","SR3 0x"&amp;DEC2HEX(HEX2DEC(A199)+(3*A201),8)&amp;" - 0x"&amp;DEC2HEX(HEX2DEC(A199)+(4*A201)-1,8))</f>
        <v/>
      </c>
    </row>
    <row r="203" spans="1:6" hidden="1" x14ac:dyDescent="0.25">
      <c r="A203" s="5" t="b">
        <v>0</v>
      </c>
      <c r="B203" s="7" t="s">
        <v>183</v>
      </c>
      <c r="C203" s="8"/>
    </row>
    <row r="204" spans="1:6" hidden="1" x14ac:dyDescent="0.25">
      <c r="A204" s="5" t="b">
        <v>0</v>
      </c>
      <c r="B204" s="7" t="s">
        <v>184</v>
      </c>
      <c r="C204" s="8"/>
    </row>
    <row r="205" spans="1:6" hidden="1" x14ac:dyDescent="0.25">
      <c r="A205" s="5" t="b">
        <v>0</v>
      </c>
      <c r="B205" s="7" t="s">
        <v>185</v>
      </c>
      <c r="C205" s="8"/>
    </row>
    <row r="206" spans="1:6" hidden="1" x14ac:dyDescent="0.25">
      <c r="A206" s="5" t="b">
        <v>1</v>
      </c>
      <c r="B206" s="7" t="s">
        <v>186</v>
      </c>
      <c r="C206" s="8"/>
    </row>
    <row r="207" spans="1:6" hidden="1" x14ac:dyDescent="0.25">
      <c r="A207" s="5" t="b">
        <v>0</v>
      </c>
      <c r="B207" s="7" t="s">
        <v>187</v>
      </c>
      <c r="C207" s="8"/>
    </row>
    <row r="208" spans="1:6" hidden="1" x14ac:dyDescent="0.25">
      <c r="A208" s="5" t="b">
        <v>0</v>
      </c>
      <c r="B208" s="7" t="s">
        <v>188</v>
      </c>
      <c r="C208" s="8"/>
    </row>
    <row r="209" spans="1:6" hidden="1" x14ac:dyDescent="0.25">
      <c r="A209" s="5" t="b">
        <v>0</v>
      </c>
      <c r="B209" s="7" t="s">
        <v>182</v>
      </c>
      <c r="C209" s="8"/>
    </row>
    <row r="210" spans="1:6" hidden="1" x14ac:dyDescent="0.25">
      <c r="A210" s="5" t="b">
        <v>0</v>
      </c>
      <c r="B210" s="7" t="s">
        <v>189</v>
      </c>
      <c r="C210" s="8"/>
    </row>
    <row r="211" spans="1:6" x14ac:dyDescent="0.25">
      <c r="A211" s="5">
        <v>2</v>
      </c>
      <c r="B211" s="7" t="s">
        <v>131</v>
      </c>
      <c r="C211" s="8"/>
      <c r="F211" t="str">
        <f>IF(OR(NOT(A197),A200&lt;4,A202,A207),"","SR4 0x"&amp;DEC2HEX(HEX2DEC(A199)+(4*A201),8)&amp;" - 0x"&amp;DEC2HEX(HEX2DEC(A199)+(5*A201)-1,8))</f>
        <v/>
      </c>
    </row>
    <row r="212" spans="1:6" x14ac:dyDescent="0.25">
      <c r="A212" s="5" t="b">
        <v>0</v>
      </c>
      <c r="B212" s="7" t="s">
        <v>132</v>
      </c>
      <c r="C212" s="8"/>
      <c r="F212" t="str">
        <f>IF(OR(NOT(A197),A200&lt;4,A202,A208),"","SR5 0x"&amp;DEC2HEX(HEX2DEC(A199)+(5*A201),8)&amp;" - 0x"&amp;DEC2HEX(HEX2DEC(A199)+(6*A201)-1,8))</f>
        <v/>
      </c>
    </row>
    <row r="213" spans="1:6" x14ac:dyDescent="0.25">
      <c r="A213" s="5" t="b">
        <v>0</v>
      </c>
      <c r="B213" s="7" t="s">
        <v>133</v>
      </c>
      <c r="C213" s="8"/>
      <c r="F213" t="str">
        <f>IF(OR(NOT(A197),A200&lt;4,A202,A209),"","SR6 0x"&amp;DEC2HEX(HEX2DEC(A199)+(6*A201),8)&amp;" - 0x"&amp;DEC2HEX(HEX2DEC(A199)+(7*A201)-1,8))</f>
        <v/>
      </c>
    </row>
    <row r="214" spans="1:6" ht="15.75" thickBot="1" x14ac:dyDescent="0.3">
      <c r="A214" s="5">
        <v>1</v>
      </c>
      <c r="B214" s="10" t="s">
        <v>134</v>
      </c>
      <c r="C214" s="11"/>
      <c r="F214" t="str">
        <f>IF(OR(NOT(A197),A200&lt;4,A202,A210),"","SR7 0x"&amp;DEC2HEX(HEX2DEC(A199)+(7*A201),8)&amp;" - 0x"&amp;DEC2HEX(HEX2DEC(A199)+(8*A201)-1,8))</f>
        <v/>
      </c>
    </row>
    <row r="215" spans="1:6" ht="15.75" thickBot="1" x14ac:dyDescent="0.3"/>
    <row r="216" spans="1:6" x14ac:dyDescent="0.25">
      <c r="A216" s="5" t="b">
        <v>0</v>
      </c>
      <c r="B216" s="6" t="s">
        <v>235</v>
      </c>
      <c r="C216" s="12"/>
    </row>
    <row r="217" spans="1:6" x14ac:dyDescent="0.25">
      <c r="A217" s="5" t="b">
        <v>1</v>
      </c>
      <c r="B217" s="7" t="s">
        <v>162</v>
      </c>
      <c r="C217" s="8"/>
    </row>
    <row r="218" spans="1:6" x14ac:dyDescent="0.25">
      <c r="A218" s="15" t="str">
        <f>DEC2HEX(_xlfn.BITLSHIFT(_xlfn.BITRSHIFT(HEX2DEC(C218),A219+4),A219+4),8)</f>
        <v>00000000</v>
      </c>
      <c r="B218" s="7" t="s">
        <v>163</v>
      </c>
      <c r="C218" s="20" t="s">
        <v>213</v>
      </c>
      <c r="D218" s="14" t="s">
        <v>224</v>
      </c>
      <c r="E218" s="17" t="str">
        <f>"0x"&amp;DEC2HEX(_xlfn.BITLSHIFT(_xlfn.BITRSHIFT(HEX2DEC(C218),A219+4),A219+4),8)</f>
        <v>0x00000000</v>
      </c>
      <c r="F218" s="23" t="str">
        <f>IF(OR(NOT(A216),A219&lt;4,A221,A222),"","SR0 0x"&amp;A218&amp;" - 0x"&amp;DEC2HEX(HEX2DEC(A218)+A220-1,8))</f>
        <v/>
      </c>
    </row>
    <row r="219" spans="1:6" x14ac:dyDescent="0.25">
      <c r="A219" s="5">
        <v>5</v>
      </c>
      <c r="B219" s="7" t="s">
        <v>164</v>
      </c>
      <c r="C219" s="9"/>
      <c r="D219" s="14" t="s">
        <v>222</v>
      </c>
      <c r="E219" s="18" t="str">
        <f>"0x"&amp;TEXT(DEC2HEX(_xlfn.BITLSHIFT(1,A219+4)),"00000000")</f>
        <v>0x00000200</v>
      </c>
      <c r="F219" t="str">
        <f>IF(OR(NOT(A216),A219&lt;4,A221,A223),"","SR1 0x"&amp;DEC2HEX(HEX2DEC(A218)+(1*A220),8)&amp;" - 0x"&amp;DEC2HEX(HEX2DEC(A218)+(2*A220)-1,8))</f>
        <v/>
      </c>
    </row>
    <row r="220" spans="1:6" x14ac:dyDescent="0.25">
      <c r="A220" s="5">
        <f>_xlfn.BITLSHIFT(1,A219+1)</f>
        <v>64</v>
      </c>
      <c r="B220" s="7" t="s">
        <v>165</v>
      </c>
      <c r="C220" s="8"/>
      <c r="D220" s="14" t="s">
        <v>223</v>
      </c>
      <c r="E220" s="16" t="str">
        <f>"0x"&amp;DEC2HEX(_xlfn.BITLSHIFT(_xlfn.BITRSHIFT(HEX2DEC(C218),A219+4),A219+4)+_xlfn.BITLSHIFT(1,A219+4),8)</f>
        <v>0x00000200</v>
      </c>
      <c r="F220" t="str">
        <f>IF(OR(NOT(A216),A219&lt;4,A221,A224),"","SR2 0x"&amp;DEC2HEX(HEX2DEC(A218)+(2*A220),8)&amp;" - 0x"&amp;DEC2HEX(HEX2DEC(A218)+(3*A220)-1,8))</f>
        <v/>
      </c>
    </row>
    <row r="221" spans="1:6" x14ac:dyDescent="0.25">
      <c r="A221" s="5" t="b">
        <f>NOT(OR(A222:A229))</f>
        <v>1</v>
      </c>
      <c r="B221" s="7"/>
      <c r="C221" s="8" t="s">
        <v>205</v>
      </c>
      <c r="F221" t="str">
        <f>IF(OR(NOT(A216),A219&lt;4,A221,A225),"","SR3 0x"&amp;DEC2HEX(HEX2DEC(A218)+(3*A220),8)&amp;" - 0x"&amp;DEC2HEX(HEX2DEC(A218)+(4*A220)-1,8))</f>
        <v/>
      </c>
    </row>
    <row r="222" spans="1:6" hidden="1" x14ac:dyDescent="0.25">
      <c r="A222" s="5" t="b">
        <v>0</v>
      </c>
      <c r="B222" s="7" t="s">
        <v>183</v>
      </c>
      <c r="C222" s="8"/>
    </row>
    <row r="223" spans="1:6" hidden="1" x14ac:dyDescent="0.25">
      <c r="A223" s="5" t="b">
        <v>0</v>
      </c>
      <c r="B223" s="7" t="s">
        <v>184</v>
      </c>
      <c r="C223" s="8"/>
    </row>
    <row r="224" spans="1:6" hidden="1" x14ac:dyDescent="0.25">
      <c r="A224" s="5" t="b">
        <v>0</v>
      </c>
      <c r="B224" s="7" t="s">
        <v>185</v>
      </c>
      <c r="C224" s="8"/>
    </row>
    <row r="225" spans="1:6" hidden="1" x14ac:dyDescent="0.25">
      <c r="A225" s="5" t="b">
        <v>0</v>
      </c>
      <c r="B225" s="7" t="s">
        <v>186</v>
      </c>
      <c r="C225" s="8"/>
    </row>
    <row r="226" spans="1:6" hidden="1" x14ac:dyDescent="0.25">
      <c r="A226" s="5" t="b">
        <v>0</v>
      </c>
      <c r="B226" s="7" t="s">
        <v>187</v>
      </c>
      <c r="C226" s="8"/>
    </row>
    <row r="227" spans="1:6" hidden="1" x14ac:dyDescent="0.25">
      <c r="A227" s="5" t="b">
        <v>0</v>
      </c>
      <c r="B227" s="7" t="s">
        <v>188</v>
      </c>
      <c r="C227" s="8"/>
    </row>
    <row r="228" spans="1:6" hidden="1" x14ac:dyDescent="0.25">
      <c r="A228" s="5" t="b">
        <v>0</v>
      </c>
      <c r="B228" s="7" t="s">
        <v>182</v>
      </c>
      <c r="C228" s="8"/>
    </row>
    <row r="229" spans="1:6" hidden="1" x14ac:dyDescent="0.25">
      <c r="A229" s="5" t="b">
        <v>0</v>
      </c>
      <c r="B229" s="7" t="s">
        <v>189</v>
      </c>
      <c r="C229" s="8"/>
    </row>
    <row r="230" spans="1:6" x14ac:dyDescent="0.25">
      <c r="A230" s="5">
        <v>2</v>
      </c>
      <c r="B230" s="7" t="s">
        <v>131</v>
      </c>
      <c r="C230" s="8"/>
      <c r="F230" t="str">
        <f>IF(OR(NOT(A216),A219&lt;4,A221,A226),"","SR4 0x"&amp;DEC2HEX(HEX2DEC(A218)+(4*A220),8)&amp;" - 0x"&amp;DEC2HEX(HEX2DEC(A218)+(5*A220)-1,8))</f>
        <v/>
      </c>
    </row>
    <row r="231" spans="1:6" x14ac:dyDescent="0.25">
      <c r="A231" s="5" t="b">
        <v>0</v>
      </c>
      <c r="B231" s="7" t="s">
        <v>132</v>
      </c>
      <c r="C231" s="8"/>
      <c r="F231" t="str">
        <f>IF(OR(NOT(A216),A219&lt;4,A221,A227),"","SR5 0x"&amp;DEC2HEX(HEX2DEC(A218)+(5*A220),8)&amp;" - 0x"&amp;DEC2HEX(HEX2DEC(A218)+(6*A220)-1,8))</f>
        <v/>
      </c>
    </row>
    <row r="232" spans="1:6" x14ac:dyDescent="0.25">
      <c r="A232" s="5" t="b">
        <v>0</v>
      </c>
      <c r="B232" s="7" t="s">
        <v>133</v>
      </c>
      <c r="C232" s="8"/>
      <c r="F232" t="str">
        <f>IF(OR(NOT(A216),A219&lt;4,A221,A228),"","SR6 0x"&amp;DEC2HEX(HEX2DEC(A218)+(6*A220),8)&amp;" - 0x"&amp;DEC2HEX(HEX2DEC(A218)+(7*A220)-1,8))</f>
        <v/>
      </c>
    </row>
    <row r="233" spans="1:6" ht="15.75" thickBot="1" x14ac:dyDescent="0.3">
      <c r="A233" s="5">
        <v>1</v>
      </c>
      <c r="B233" s="10" t="s">
        <v>134</v>
      </c>
      <c r="C233" s="11"/>
      <c r="F233" t="str">
        <f>IF(OR(NOT(A216),A219&lt;4,A221,A229),"","SR7 0x"&amp;DEC2HEX(HEX2DEC(A218)+(7*A220),8)&amp;" - 0x"&amp;DEC2HEX(HEX2DEC(A218)+(8*A220)-1,8))</f>
        <v/>
      </c>
    </row>
    <row r="234" spans="1:6" ht="15.75" thickBot="1" x14ac:dyDescent="0.3"/>
    <row r="235" spans="1:6" x14ac:dyDescent="0.25">
      <c r="A235" s="5" t="b">
        <v>0</v>
      </c>
      <c r="B235" s="6" t="s">
        <v>236</v>
      </c>
      <c r="C235" s="12"/>
    </row>
    <row r="236" spans="1:6" x14ac:dyDescent="0.25">
      <c r="A236" s="5" t="b">
        <v>1</v>
      </c>
      <c r="B236" s="7" t="s">
        <v>162</v>
      </c>
      <c r="C236" s="8"/>
    </row>
    <row r="237" spans="1:6" x14ac:dyDescent="0.25">
      <c r="A237" s="15" t="str">
        <f>DEC2HEX(_xlfn.BITLSHIFT(_xlfn.BITRSHIFT(HEX2DEC(C237),A238+4),A238+4),8)</f>
        <v>00000000</v>
      </c>
      <c r="B237" s="7" t="s">
        <v>163</v>
      </c>
      <c r="C237" s="19" t="s">
        <v>213</v>
      </c>
      <c r="D237" s="14" t="s">
        <v>224</v>
      </c>
      <c r="E237" s="17" t="str">
        <f>"0x"&amp;DEC2HEX(_xlfn.BITLSHIFT(_xlfn.BITRSHIFT(HEX2DEC(C237),A238+4),A238+4),8)</f>
        <v>0x00000000</v>
      </c>
      <c r="F237" s="23" t="str">
        <f>IF(OR(NOT(A235),A238&lt;4,A240,A241),"","SR0 0x"&amp;A237&amp;" - 0x"&amp;DEC2HEX(HEX2DEC(A237)+A239-1,8))</f>
        <v/>
      </c>
    </row>
    <row r="238" spans="1:6" x14ac:dyDescent="0.25">
      <c r="A238" s="5">
        <v>5</v>
      </c>
      <c r="B238" s="7" t="s">
        <v>164</v>
      </c>
      <c r="C238" s="9"/>
      <c r="D238" s="14" t="s">
        <v>222</v>
      </c>
      <c r="E238" s="18" t="str">
        <f>"0x"&amp;TEXT(DEC2HEX(_xlfn.BITLSHIFT(1,A238+4)),"00000000")</f>
        <v>0x00000200</v>
      </c>
      <c r="F238" t="str">
        <f>IF(OR(NOT(A235),A238&lt;4,A240,A242),"","SR1 0x"&amp;DEC2HEX(HEX2DEC(A237)+(1*A239),8)&amp;" - 0x"&amp;DEC2HEX(HEX2DEC(A237)+(2*A239)-1,8))</f>
        <v/>
      </c>
    </row>
    <row r="239" spans="1:6" x14ac:dyDescent="0.25">
      <c r="A239" s="5">
        <f>_xlfn.BITLSHIFT(1,A238+1)</f>
        <v>64</v>
      </c>
      <c r="B239" s="7" t="s">
        <v>165</v>
      </c>
      <c r="C239" s="8"/>
      <c r="D239" s="14" t="s">
        <v>223</v>
      </c>
      <c r="E239" s="16" t="str">
        <f>"0x"&amp;DEC2HEX(_xlfn.BITLSHIFT(_xlfn.BITRSHIFT(HEX2DEC(C237),A238+4),A238+4)+_xlfn.BITLSHIFT(1,A238+4),8)</f>
        <v>0x00000200</v>
      </c>
      <c r="F239" t="str">
        <f>IF(OR(NOT(A235),A238&lt;4,A240,A243),"","SR2 0x"&amp;DEC2HEX(HEX2DEC(A237)+(2*A239),8)&amp;" - 0x"&amp;DEC2HEX(HEX2DEC(A237)+(3*A239)-1,8))</f>
        <v/>
      </c>
    </row>
    <row r="240" spans="1:6" x14ac:dyDescent="0.25">
      <c r="A240" s="5" t="b">
        <f>NOT(OR(A241:A248))</f>
        <v>1</v>
      </c>
      <c r="B240" s="7"/>
      <c r="C240" s="8" t="s">
        <v>205</v>
      </c>
      <c r="F240" t="str">
        <f>IF(OR(NOT(A235),A238&lt;4,A240,A244),"","SR3 0x"&amp;DEC2HEX(HEX2DEC(A237)+(3*A239),8)&amp;" - 0x"&amp;DEC2HEX(HEX2DEC(A237)+(4*A239)-1,8))</f>
        <v/>
      </c>
    </row>
    <row r="241" spans="1:6" hidden="1" x14ac:dyDescent="0.25">
      <c r="A241" s="5" t="b">
        <v>0</v>
      </c>
      <c r="B241" s="7" t="s">
        <v>183</v>
      </c>
      <c r="C241" s="8"/>
    </row>
    <row r="242" spans="1:6" hidden="1" x14ac:dyDescent="0.25">
      <c r="A242" s="5" t="b">
        <v>0</v>
      </c>
      <c r="B242" s="7" t="s">
        <v>184</v>
      </c>
      <c r="C242" s="8"/>
    </row>
    <row r="243" spans="1:6" hidden="1" x14ac:dyDescent="0.25">
      <c r="A243" s="5" t="b">
        <v>0</v>
      </c>
      <c r="B243" s="7" t="s">
        <v>185</v>
      </c>
      <c r="C243" s="8"/>
    </row>
    <row r="244" spans="1:6" hidden="1" x14ac:dyDescent="0.25">
      <c r="A244" s="5" t="b">
        <v>0</v>
      </c>
      <c r="B244" s="7" t="s">
        <v>186</v>
      </c>
      <c r="C244" s="8"/>
    </row>
    <row r="245" spans="1:6" hidden="1" x14ac:dyDescent="0.25">
      <c r="A245" s="5" t="b">
        <v>0</v>
      </c>
      <c r="B245" s="7" t="s">
        <v>187</v>
      </c>
      <c r="C245" s="8"/>
    </row>
    <row r="246" spans="1:6" hidden="1" x14ac:dyDescent="0.25">
      <c r="A246" s="5" t="b">
        <v>0</v>
      </c>
      <c r="B246" s="7" t="s">
        <v>188</v>
      </c>
      <c r="C246" s="8"/>
    </row>
    <row r="247" spans="1:6" hidden="1" x14ac:dyDescent="0.25">
      <c r="A247" s="5" t="b">
        <v>0</v>
      </c>
      <c r="B247" s="7" t="s">
        <v>182</v>
      </c>
      <c r="C247" s="8"/>
    </row>
    <row r="248" spans="1:6" hidden="1" x14ac:dyDescent="0.25">
      <c r="A248" s="5" t="b">
        <v>0</v>
      </c>
      <c r="B248" s="7" t="s">
        <v>189</v>
      </c>
      <c r="C248" s="8"/>
    </row>
    <row r="249" spans="1:6" x14ac:dyDescent="0.25">
      <c r="A249" s="5">
        <v>2</v>
      </c>
      <c r="B249" s="7" t="s">
        <v>131</v>
      </c>
      <c r="C249" s="8"/>
      <c r="F249" t="str">
        <f>IF(OR(NOT(A235),A238&lt;4,A240,A245),"","SR4 0x"&amp;DEC2HEX(HEX2DEC(A237)+(4*A239),8)&amp;" - 0x"&amp;DEC2HEX(HEX2DEC(A237)+(5*A239)-1,8))</f>
        <v/>
      </c>
    </row>
    <row r="250" spans="1:6" x14ac:dyDescent="0.25">
      <c r="A250" s="5" t="b">
        <v>0</v>
      </c>
      <c r="B250" s="7" t="s">
        <v>132</v>
      </c>
      <c r="C250" s="8"/>
      <c r="F250" t="str">
        <f>IF(OR(NOT(A235),A238&lt;4,A240,A246),"","SR5 0x"&amp;DEC2HEX(HEX2DEC(A237)+(5*A239),8)&amp;" - 0x"&amp;DEC2HEX(HEX2DEC(A237)+(6*A239)-1,8))</f>
        <v/>
      </c>
    </row>
    <row r="251" spans="1:6" x14ac:dyDescent="0.25">
      <c r="A251" s="5" t="b">
        <v>0</v>
      </c>
      <c r="B251" s="7" t="s">
        <v>133</v>
      </c>
      <c r="C251" s="8"/>
      <c r="F251" t="str">
        <f>IF(OR(NOT(A235),A238&lt;4,A240,A247),"","SR6 0x"&amp;DEC2HEX(HEX2DEC(A237)+(6*A239),8)&amp;" - 0x"&amp;DEC2HEX(HEX2DEC(A237)+(7*A239)-1,8))</f>
        <v/>
      </c>
    </row>
    <row r="252" spans="1:6" ht="15.75" thickBot="1" x14ac:dyDescent="0.3">
      <c r="A252" s="5">
        <v>1</v>
      </c>
      <c r="B252" s="10" t="s">
        <v>134</v>
      </c>
      <c r="C252" s="11"/>
      <c r="F252" t="str">
        <f>IF(OR(NOT(A235),A238&lt;4,A240,A248),"","SR7 0x"&amp;DEC2HEX(HEX2DEC(A237)+(7*A239),8)&amp;" - 0x"&amp;DEC2HEX(HEX2DEC(A237)+(8*A239)-1,8))</f>
        <v/>
      </c>
    </row>
    <row r="253" spans="1:6" ht="15.75" thickBot="1" x14ac:dyDescent="0.3"/>
    <row r="254" spans="1:6" x14ac:dyDescent="0.25">
      <c r="A254" s="5" t="b">
        <v>0</v>
      </c>
      <c r="B254" s="6" t="s">
        <v>237</v>
      </c>
      <c r="C254" s="12"/>
    </row>
    <row r="255" spans="1:6" x14ac:dyDescent="0.25">
      <c r="A255" s="5" t="b">
        <v>1</v>
      </c>
      <c r="B255" s="7" t="s">
        <v>162</v>
      </c>
      <c r="C255" s="8"/>
    </row>
    <row r="256" spans="1:6" x14ac:dyDescent="0.25">
      <c r="A256" s="15" t="str">
        <f>DEC2HEX(_xlfn.BITLSHIFT(_xlfn.BITRSHIFT(HEX2DEC(C256),A257+4),A257+4),8)</f>
        <v>00000000</v>
      </c>
      <c r="B256" s="7" t="s">
        <v>163</v>
      </c>
      <c r="C256" s="19" t="s">
        <v>213</v>
      </c>
      <c r="D256" s="14" t="s">
        <v>224</v>
      </c>
      <c r="E256" s="17" t="str">
        <f>"0x"&amp;DEC2HEX(_xlfn.BITLSHIFT(_xlfn.BITRSHIFT(HEX2DEC(C256),A257+4),A257+4),8)</f>
        <v>0x00000000</v>
      </c>
      <c r="F256" s="23" t="str">
        <f>IF(OR(NOT(A254),A257&lt;4,A259,A260),"","SR0 0x"&amp;A256&amp;" - 0x"&amp;DEC2HEX(HEX2DEC(A256)+A258-1,8))</f>
        <v/>
      </c>
    </row>
    <row r="257" spans="1:6" x14ac:dyDescent="0.25">
      <c r="A257" s="5">
        <v>5</v>
      </c>
      <c r="B257" s="7" t="s">
        <v>164</v>
      </c>
      <c r="C257" s="9"/>
      <c r="D257" s="14" t="s">
        <v>222</v>
      </c>
      <c r="E257" s="18" t="str">
        <f>"0x"&amp;TEXT(DEC2HEX(_xlfn.BITLSHIFT(1,A257+4)),"00000000")</f>
        <v>0x00000200</v>
      </c>
      <c r="F257" t="str">
        <f>IF(OR(NOT(A254),A257&lt;4,A259,A261),"","SR1 0x"&amp;DEC2HEX(HEX2DEC(A256)+(1*A258),8)&amp;" - 0x"&amp;DEC2HEX(HEX2DEC(A256)+(2*A258)-1,8))</f>
        <v/>
      </c>
    </row>
    <row r="258" spans="1:6" x14ac:dyDescent="0.25">
      <c r="A258" s="5">
        <f>_xlfn.BITLSHIFT(1,A257+1)</f>
        <v>64</v>
      </c>
      <c r="B258" s="7" t="s">
        <v>165</v>
      </c>
      <c r="C258" s="8"/>
      <c r="D258" s="14" t="s">
        <v>223</v>
      </c>
      <c r="E258" s="16" t="str">
        <f>"0x"&amp;DEC2HEX(_xlfn.BITLSHIFT(_xlfn.BITRSHIFT(HEX2DEC(C256),A257+4),A257+4)+_xlfn.BITLSHIFT(1,A257+4),8)</f>
        <v>0x00000200</v>
      </c>
      <c r="F258" t="str">
        <f>IF(OR(NOT(A254),A257&lt;4,A259,A262),"","SR2 0x"&amp;DEC2HEX(HEX2DEC(A256)+(2*A258),8)&amp;" - 0x"&amp;DEC2HEX(HEX2DEC(A256)+(3*A258)-1,8))</f>
        <v/>
      </c>
    </row>
    <row r="259" spans="1:6" x14ac:dyDescent="0.25">
      <c r="A259" s="5" t="b">
        <f>NOT(OR(A260:A267))</f>
        <v>1</v>
      </c>
      <c r="B259" s="7"/>
      <c r="C259" s="8" t="s">
        <v>205</v>
      </c>
      <c r="F259" t="str">
        <f>IF(OR(NOT(A254),A257&lt;4,A259,A263),"","SR3 0x"&amp;DEC2HEX(HEX2DEC(A256)+(3*A258),8)&amp;" - 0x"&amp;DEC2HEX(HEX2DEC(A256)+(4*A258)-1,8))</f>
        <v/>
      </c>
    </row>
    <row r="260" spans="1:6" hidden="1" x14ac:dyDescent="0.25">
      <c r="A260" s="5" t="b">
        <v>0</v>
      </c>
      <c r="B260" s="7" t="s">
        <v>183</v>
      </c>
      <c r="C260" s="8"/>
    </row>
    <row r="261" spans="1:6" hidden="1" x14ac:dyDescent="0.25">
      <c r="A261" s="5" t="b">
        <v>0</v>
      </c>
      <c r="B261" s="7" t="s">
        <v>184</v>
      </c>
      <c r="C261" s="8"/>
    </row>
    <row r="262" spans="1:6" hidden="1" x14ac:dyDescent="0.25">
      <c r="A262" s="5" t="b">
        <v>0</v>
      </c>
      <c r="B262" s="7" t="s">
        <v>185</v>
      </c>
      <c r="C262" s="8"/>
    </row>
    <row r="263" spans="1:6" hidden="1" x14ac:dyDescent="0.25">
      <c r="A263" s="5" t="b">
        <v>0</v>
      </c>
      <c r="B263" s="7" t="s">
        <v>186</v>
      </c>
      <c r="C263" s="8"/>
    </row>
    <row r="264" spans="1:6" hidden="1" x14ac:dyDescent="0.25">
      <c r="A264" s="5" t="b">
        <v>0</v>
      </c>
      <c r="B264" s="7" t="s">
        <v>187</v>
      </c>
      <c r="C264" s="8"/>
    </row>
    <row r="265" spans="1:6" hidden="1" x14ac:dyDescent="0.25">
      <c r="A265" s="5" t="b">
        <v>0</v>
      </c>
      <c r="B265" s="7" t="s">
        <v>188</v>
      </c>
      <c r="C265" s="8"/>
    </row>
    <row r="266" spans="1:6" hidden="1" x14ac:dyDescent="0.25">
      <c r="A266" s="5" t="b">
        <v>0</v>
      </c>
      <c r="B266" s="7" t="s">
        <v>182</v>
      </c>
      <c r="C266" s="8"/>
    </row>
    <row r="267" spans="1:6" hidden="1" x14ac:dyDescent="0.25">
      <c r="A267" s="5" t="b">
        <v>0</v>
      </c>
      <c r="B267" s="7" t="s">
        <v>189</v>
      </c>
      <c r="C267" s="8"/>
    </row>
    <row r="268" spans="1:6" x14ac:dyDescent="0.25">
      <c r="A268" s="5">
        <v>2</v>
      </c>
      <c r="B268" s="7" t="s">
        <v>131</v>
      </c>
      <c r="C268" s="8"/>
      <c r="F268" t="str">
        <f>IF(OR(NOT(A254),A257&lt;4,A259,A264),"","SR4 0x"&amp;DEC2HEX(HEX2DEC(A256)+(4*A258),8)&amp;" - 0x"&amp;DEC2HEX(HEX2DEC(A256)+(5*A258)-1,8))</f>
        <v/>
      </c>
    </row>
    <row r="269" spans="1:6" x14ac:dyDescent="0.25">
      <c r="A269" s="5" t="b">
        <v>0</v>
      </c>
      <c r="B269" s="7" t="s">
        <v>132</v>
      </c>
      <c r="C269" s="8"/>
      <c r="F269" t="str">
        <f>IF(OR(NOT(A254),A257&lt;4,A259,A265),"","SR5 0x"&amp;DEC2HEX(HEX2DEC(A256)+(5*A258),8)&amp;" - 0x"&amp;DEC2HEX(HEX2DEC(A256)+(6*A258)-1,8))</f>
        <v/>
      </c>
    </row>
    <row r="270" spans="1:6" x14ac:dyDescent="0.25">
      <c r="A270" s="5" t="b">
        <v>0</v>
      </c>
      <c r="B270" s="7" t="s">
        <v>133</v>
      </c>
      <c r="C270" s="8"/>
      <c r="F270" t="str">
        <f>IF(OR(NOT(A254),A257&lt;4,A259,A266),"","SR6 0x"&amp;DEC2HEX(HEX2DEC(A256)+(6*A258),8)&amp;" - 0x"&amp;DEC2HEX(HEX2DEC(A256)+(7*A258)-1,8))</f>
        <v/>
      </c>
    </row>
    <row r="271" spans="1:6" ht="15.75" thickBot="1" x14ac:dyDescent="0.3">
      <c r="A271" s="5">
        <v>1</v>
      </c>
      <c r="B271" s="10" t="s">
        <v>134</v>
      </c>
      <c r="C271" s="11"/>
      <c r="F271" t="str">
        <f>IF(OR(NOT(A254),A257&lt;4,A259,A267),"","SR7 0x"&amp;DEC2HEX(HEX2DEC(A256)+(7*A258),8)&amp;" - 0x"&amp;DEC2HEX(HEX2DEC(A256)+(8*A258)-1,8))</f>
        <v/>
      </c>
    </row>
    <row r="272" spans="1:6" ht="15.75" thickBot="1" x14ac:dyDescent="0.3"/>
    <row r="273" spans="1:6" x14ac:dyDescent="0.25">
      <c r="A273" s="5" t="b">
        <v>0</v>
      </c>
      <c r="B273" s="6" t="s">
        <v>238</v>
      </c>
      <c r="C273" s="12"/>
    </row>
    <row r="274" spans="1:6" x14ac:dyDescent="0.25">
      <c r="A274" s="5" t="b">
        <v>1</v>
      </c>
      <c r="B274" s="7" t="s">
        <v>162</v>
      </c>
      <c r="C274" s="8"/>
    </row>
    <row r="275" spans="1:6" x14ac:dyDescent="0.25">
      <c r="A275" s="15" t="str">
        <f>DEC2HEX(_xlfn.BITLSHIFT(_xlfn.BITRSHIFT(HEX2DEC(C275),A276+4),A276+4),8)</f>
        <v>00000000</v>
      </c>
      <c r="B275" s="7" t="s">
        <v>163</v>
      </c>
      <c r="C275" s="19" t="s">
        <v>213</v>
      </c>
      <c r="D275" s="14" t="s">
        <v>224</v>
      </c>
      <c r="E275" s="17" t="str">
        <f>"0x"&amp;DEC2HEX(_xlfn.BITLSHIFT(_xlfn.BITRSHIFT(HEX2DEC(C275),A276+4),A276+4),8)</f>
        <v>0x00000000</v>
      </c>
      <c r="F275" s="23" t="str">
        <f>IF(OR(NOT(A273),A276&lt;4,A278,A279),"","SR0 0x"&amp;A275&amp;" - 0x"&amp;DEC2HEX(HEX2DEC(A275)+A277-1,8))</f>
        <v/>
      </c>
    </row>
    <row r="276" spans="1:6" x14ac:dyDescent="0.25">
      <c r="A276" s="5">
        <v>5</v>
      </c>
      <c r="B276" s="7" t="s">
        <v>164</v>
      </c>
      <c r="C276" s="9"/>
      <c r="D276" s="14" t="s">
        <v>222</v>
      </c>
      <c r="E276" s="18" t="str">
        <f>"0x"&amp;TEXT(DEC2HEX(_xlfn.BITLSHIFT(1,A276+4)),"00000000")</f>
        <v>0x00000200</v>
      </c>
      <c r="F276" t="str">
        <f>IF(OR(NOT(A273),A276&lt;4,A278,A280),"","SR1 0x"&amp;DEC2HEX(HEX2DEC(A275)+(1*A277),8)&amp;" - 0x"&amp;DEC2HEX(HEX2DEC(A275)+(2*A277)-1,8))</f>
        <v/>
      </c>
    </row>
    <row r="277" spans="1:6" x14ac:dyDescent="0.25">
      <c r="A277" s="5">
        <f>_xlfn.BITLSHIFT(1,A276+1)</f>
        <v>64</v>
      </c>
      <c r="B277" s="7" t="s">
        <v>165</v>
      </c>
      <c r="C277" s="8"/>
      <c r="D277" s="14" t="s">
        <v>223</v>
      </c>
      <c r="E277" s="16" t="str">
        <f>"0x"&amp;DEC2HEX(_xlfn.BITLSHIFT(_xlfn.BITRSHIFT(HEX2DEC(C275),A276+4),A276+4)+_xlfn.BITLSHIFT(1,A276+4),8)</f>
        <v>0x00000200</v>
      </c>
      <c r="F277" t="str">
        <f>IF(OR(NOT(A273),A276&lt;4,A278,A281),"","SR2 0x"&amp;DEC2HEX(HEX2DEC(A275)+(2*A277),8)&amp;" - 0x"&amp;DEC2HEX(HEX2DEC(A275)+(3*A277)-1,8))</f>
        <v/>
      </c>
    </row>
    <row r="278" spans="1:6" x14ac:dyDescent="0.25">
      <c r="A278" s="5" t="b">
        <f>NOT(OR(A279:A286))</f>
        <v>1</v>
      </c>
      <c r="B278" s="7"/>
      <c r="C278" s="8" t="s">
        <v>205</v>
      </c>
      <c r="F278" t="str">
        <f>IF(OR(NOT(A273),A276&lt;4,A278,A282),"","SR3 0x"&amp;DEC2HEX(HEX2DEC(A275)+(3*A277),8)&amp;" - 0x"&amp;DEC2HEX(HEX2DEC(A275)+(4*A277)-1,8))</f>
        <v/>
      </c>
    </row>
    <row r="279" spans="1:6" hidden="1" x14ac:dyDescent="0.25">
      <c r="A279" s="5" t="b">
        <v>0</v>
      </c>
      <c r="B279" s="7" t="s">
        <v>183</v>
      </c>
      <c r="C279" s="8"/>
    </row>
    <row r="280" spans="1:6" hidden="1" x14ac:dyDescent="0.25">
      <c r="A280" s="5" t="b">
        <v>0</v>
      </c>
      <c r="B280" s="7" t="s">
        <v>184</v>
      </c>
      <c r="C280" s="8"/>
    </row>
    <row r="281" spans="1:6" hidden="1" x14ac:dyDescent="0.25">
      <c r="A281" s="5" t="b">
        <v>0</v>
      </c>
      <c r="B281" s="7" t="s">
        <v>185</v>
      </c>
      <c r="C281" s="8"/>
    </row>
    <row r="282" spans="1:6" hidden="1" x14ac:dyDescent="0.25">
      <c r="A282" s="5" t="b">
        <v>0</v>
      </c>
      <c r="B282" s="7" t="s">
        <v>186</v>
      </c>
      <c r="C282" s="8"/>
    </row>
    <row r="283" spans="1:6" hidden="1" x14ac:dyDescent="0.25">
      <c r="A283" s="5" t="b">
        <v>0</v>
      </c>
      <c r="B283" s="7" t="s">
        <v>187</v>
      </c>
      <c r="C283" s="8"/>
    </row>
    <row r="284" spans="1:6" hidden="1" x14ac:dyDescent="0.25">
      <c r="A284" s="5" t="b">
        <v>0</v>
      </c>
      <c r="B284" s="7" t="s">
        <v>188</v>
      </c>
      <c r="C284" s="8"/>
    </row>
    <row r="285" spans="1:6" hidden="1" x14ac:dyDescent="0.25">
      <c r="A285" s="5" t="b">
        <v>0</v>
      </c>
      <c r="B285" s="7" t="s">
        <v>182</v>
      </c>
      <c r="C285" s="8"/>
    </row>
    <row r="286" spans="1:6" hidden="1" x14ac:dyDescent="0.25">
      <c r="A286" s="5" t="b">
        <v>0</v>
      </c>
      <c r="B286" s="7" t="s">
        <v>189</v>
      </c>
      <c r="C286" s="8"/>
    </row>
    <row r="287" spans="1:6" x14ac:dyDescent="0.25">
      <c r="A287" s="5">
        <v>2</v>
      </c>
      <c r="B287" s="7" t="s">
        <v>131</v>
      </c>
      <c r="C287" s="8"/>
      <c r="F287" t="str">
        <f>IF(OR(NOT(A273),A276&lt;4,A278,A283),"","SR4 0x"&amp;DEC2HEX(HEX2DEC(A275)+(4*A277),8)&amp;" - 0x"&amp;DEC2HEX(HEX2DEC(A275)+(5*A277)-1,8))</f>
        <v/>
      </c>
    </row>
    <row r="288" spans="1:6" x14ac:dyDescent="0.25">
      <c r="A288" s="5" t="b">
        <v>0</v>
      </c>
      <c r="B288" s="7" t="s">
        <v>132</v>
      </c>
      <c r="C288" s="8"/>
      <c r="F288" t="str">
        <f>IF(OR(NOT(A273),A276&lt;4,A278,A284),"","SR5 0x"&amp;DEC2HEX(HEX2DEC(A275)+(5*A277),8)&amp;" - 0x"&amp;DEC2HEX(HEX2DEC(A275)+(6*A277)-1,8))</f>
        <v/>
      </c>
    </row>
    <row r="289" spans="1:6" x14ac:dyDescent="0.25">
      <c r="A289" s="5" t="b">
        <v>0</v>
      </c>
      <c r="B289" s="7" t="s">
        <v>133</v>
      </c>
      <c r="C289" s="8"/>
      <c r="F289" t="str">
        <f>IF(OR(NOT(A273),A276&lt;4,A278,A285),"","SR6 0x"&amp;DEC2HEX(HEX2DEC(A275)+(6*A277),8)&amp;" - 0x"&amp;DEC2HEX(HEX2DEC(A275)+(7*A277)-1,8))</f>
        <v/>
      </c>
    </row>
    <row r="290" spans="1:6" ht="15.75" thickBot="1" x14ac:dyDescent="0.3">
      <c r="A290" s="5">
        <v>1</v>
      </c>
      <c r="B290" s="10" t="s">
        <v>134</v>
      </c>
      <c r="C290" s="11"/>
      <c r="F290" t="str">
        <f>IF(OR(NOT(A273),A276&lt;4,A278,A286),"","SR7 0x"&amp;DEC2HEX(HEX2DEC(A275)+(7*A277),8)&amp;" - 0x"&amp;DEC2HEX(HEX2DEC(A275)+(8*A277)-1,8))</f>
        <v/>
      </c>
    </row>
    <row r="291" spans="1:6" ht="15.75" thickBot="1" x14ac:dyDescent="0.3"/>
    <row r="292" spans="1:6" x14ac:dyDescent="0.25">
      <c r="A292" s="5" t="b">
        <v>0</v>
      </c>
      <c r="B292" s="6" t="s">
        <v>239</v>
      </c>
      <c r="C292" s="12"/>
    </row>
    <row r="293" spans="1:6" x14ac:dyDescent="0.25">
      <c r="A293" s="5" t="b">
        <v>1</v>
      </c>
      <c r="B293" s="7" t="s">
        <v>162</v>
      </c>
      <c r="C293" s="8"/>
    </row>
    <row r="294" spans="1:6" x14ac:dyDescent="0.25">
      <c r="A294" s="15" t="str">
        <f>DEC2HEX(_xlfn.BITLSHIFT(_xlfn.BITRSHIFT(HEX2DEC(C294),A295+4),A295+4),8)</f>
        <v>00000000</v>
      </c>
      <c r="B294" s="7" t="s">
        <v>163</v>
      </c>
      <c r="C294" s="19" t="s">
        <v>213</v>
      </c>
      <c r="D294" s="14" t="s">
        <v>224</v>
      </c>
      <c r="E294" s="17" t="str">
        <f>"0x"&amp;DEC2HEX(_xlfn.BITLSHIFT(_xlfn.BITRSHIFT(HEX2DEC(C294),A295+4),A295+4),8)</f>
        <v>0x00000000</v>
      </c>
      <c r="F294" s="23" t="str">
        <f>IF(OR(NOT(A292),A295&lt;4,A297,A298),"","SR0 0x"&amp;A294&amp;" - 0x"&amp;DEC2HEX(HEX2DEC(A294)+A296-1,8))</f>
        <v/>
      </c>
    </row>
    <row r="295" spans="1:6" x14ac:dyDescent="0.25">
      <c r="A295" s="5">
        <v>5</v>
      </c>
      <c r="B295" s="7" t="s">
        <v>164</v>
      </c>
      <c r="C295" s="9"/>
      <c r="D295" s="14" t="s">
        <v>222</v>
      </c>
      <c r="E295" s="18" t="str">
        <f>"0x"&amp;TEXT(DEC2HEX(_xlfn.BITLSHIFT(1,A295+4)),"00000000")</f>
        <v>0x00000200</v>
      </c>
      <c r="F295" t="str">
        <f>IF(OR(NOT(A292),A295&lt;4,A297,A299),"","SR1 0x"&amp;DEC2HEX(HEX2DEC(A294)+(1*A296),8)&amp;" - 0x"&amp;DEC2HEX(HEX2DEC(A294)+(2*A296)-1,8))</f>
        <v/>
      </c>
    </row>
    <row r="296" spans="1:6" x14ac:dyDescent="0.25">
      <c r="A296" s="5">
        <f>_xlfn.BITLSHIFT(1,A295+1)</f>
        <v>64</v>
      </c>
      <c r="B296" s="7" t="s">
        <v>165</v>
      </c>
      <c r="C296" s="8"/>
      <c r="D296" s="14" t="s">
        <v>223</v>
      </c>
      <c r="E296" s="16" t="str">
        <f>"0x"&amp;DEC2HEX(_xlfn.BITLSHIFT(_xlfn.BITRSHIFT(HEX2DEC(C294),A295+4),A295+4)+_xlfn.BITLSHIFT(1,A295+4),8)</f>
        <v>0x00000200</v>
      </c>
      <c r="F296" t="str">
        <f>IF(OR(NOT(A292),A295&lt;4,A297,A300),"","SR2 0x"&amp;DEC2HEX(HEX2DEC(A294)+(2*A296),8)&amp;" - 0x"&amp;DEC2HEX(HEX2DEC(A294)+(3*A296)-1,8))</f>
        <v/>
      </c>
    </row>
    <row r="297" spans="1:6" x14ac:dyDescent="0.25">
      <c r="A297" s="5" t="b">
        <f>NOT(OR(A298:A305))</f>
        <v>1</v>
      </c>
      <c r="B297" s="7"/>
      <c r="C297" s="8" t="s">
        <v>205</v>
      </c>
      <c r="F297" t="str">
        <f>IF(OR(NOT(A292),A295&lt;4,A297,A301),"","SR3 0x"&amp;DEC2HEX(HEX2DEC(A294)+(3*A296),8)&amp;" - 0x"&amp;DEC2HEX(HEX2DEC(A294)+(4*A296)-1,8))</f>
        <v/>
      </c>
    </row>
    <row r="298" spans="1:6" hidden="1" x14ac:dyDescent="0.25">
      <c r="A298" s="5" t="b">
        <v>0</v>
      </c>
      <c r="B298" s="7" t="s">
        <v>183</v>
      </c>
      <c r="C298" s="8"/>
    </row>
    <row r="299" spans="1:6" hidden="1" x14ac:dyDescent="0.25">
      <c r="A299" s="5" t="b">
        <v>0</v>
      </c>
      <c r="B299" s="7" t="s">
        <v>184</v>
      </c>
      <c r="C299" s="8"/>
    </row>
    <row r="300" spans="1:6" hidden="1" x14ac:dyDescent="0.25">
      <c r="A300" s="5" t="b">
        <v>0</v>
      </c>
      <c r="B300" s="7" t="s">
        <v>185</v>
      </c>
      <c r="C300" s="8"/>
    </row>
    <row r="301" spans="1:6" hidden="1" x14ac:dyDescent="0.25">
      <c r="A301" s="5" t="b">
        <v>0</v>
      </c>
      <c r="B301" s="7" t="s">
        <v>186</v>
      </c>
      <c r="C301" s="8"/>
    </row>
    <row r="302" spans="1:6" hidden="1" x14ac:dyDescent="0.25">
      <c r="A302" s="5" t="b">
        <v>0</v>
      </c>
      <c r="B302" s="7" t="s">
        <v>187</v>
      </c>
      <c r="C302" s="8"/>
    </row>
    <row r="303" spans="1:6" hidden="1" x14ac:dyDescent="0.25">
      <c r="A303" s="5" t="b">
        <v>0</v>
      </c>
      <c r="B303" s="7" t="s">
        <v>188</v>
      </c>
      <c r="C303" s="8"/>
    </row>
    <row r="304" spans="1:6" hidden="1" x14ac:dyDescent="0.25">
      <c r="A304" s="5" t="b">
        <v>0</v>
      </c>
      <c r="B304" s="7" t="s">
        <v>182</v>
      </c>
      <c r="C304" s="8"/>
    </row>
    <row r="305" spans="1:6" hidden="1" x14ac:dyDescent="0.25">
      <c r="A305" s="5" t="b">
        <v>0</v>
      </c>
      <c r="B305" s="7" t="s">
        <v>189</v>
      </c>
      <c r="C305" s="8"/>
    </row>
    <row r="306" spans="1:6" x14ac:dyDescent="0.25">
      <c r="A306" s="5">
        <v>2</v>
      </c>
      <c r="B306" s="7" t="s">
        <v>131</v>
      </c>
      <c r="C306" s="8"/>
      <c r="F306" t="str">
        <f>IF(OR(NOT(A292),A295&lt;4,A297,A302),"","SR4 0x"&amp;DEC2HEX(HEX2DEC(A294)+(4*A296),8)&amp;" - 0x"&amp;DEC2HEX(HEX2DEC(A294)+(5*A296)-1,8))</f>
        <v/>
      </c>
    </row>
    <row r="307" spans="1:6" x14ac:dyDescent="0.25">
      <c r="A307" s="5" t="b">
        <v>0</v>
      </c>
      <c r="B307" s="7" t="s">
        <v>132</v>
      </c>
      <c r="C307" s="8"/>
      <c r="F307" t="str">
        <f>IF(OR(NOT(A292),A295&lt;4,A297,A303),"","SR5 0x"&amp;DEC2HEX(HEX2DEC(A294)+(5*A296),8)&amp;" - 0x"&amp;DEC2HEX(HEX2DEC(A294)+(6*A296)-1,8))</f>
        <v/>
      </c>
    </row>
    <row r="308" spans="1:6" x14ac:dyDescent="0.25">
      <c r="A308" s="5" t="b">
        <v>0</v>
      </c>
      <c r="B308" s="7" t="s">
        <v>133</v>
      </c>
      <c r="C308" s="8"/>
      <c r="F308" t="str">
        <f>IF(OR(NOT(A292),A295&lt;4,A297,A304),"","SR6 0x"&amp;DEC2HEX(HEX2DEC(A294)+(6*A296),8)&amp;" - 0x"&amp;DEC2HEX(HEX2DEC(A294)+(7*A296)-1,8))</f>
        <v/>
      </c>
    </row>
    <row r="309" spans="1:6" ht="15.75" thickBot="1" x14ac:dyDescent="0.3">
      <c r="A309" s="5">
        <v>24</v>
      </c>
      <c r="B309" s="10" t="s">
        <v>134</v>
      </c>
      <c r="C309" s="11"/>
      <c r="F309" t="str">
        <f>IF(OR(NOT(A292),A295&lt;4,A297,A305),"","SR7 0x"&amp;DEC2HEX(HEX2DEC(A294)+(7*A296),8)&amp;" - 0x"&amp;DEC2HEX(HEX2DEC(A294)+(8*A296)-1,8))</f>
        <v/>
      </c>
    </row>
    <row r="311" spans="1:6" hidden="1" x14ac:dyDescent="0.25">
      <c r="B311" t="s">
        <v>108</v>
      </c>
    </row>
    <row r="312" spans="1:6" hidden="1" x14ac:dyDescent="0.25">
      <c r="B312" t="s">
        <v>107</v>
      </c>
    </row>
    <row r="313" spans="1:6" hidden="1" x14ac:dyDescent="0.25">
      <c r="B313" t="s">
        <v>97</v>
      </c>
    </row>
    <row r="314" spans="1:6" hidden="1" x14ac:dyDescent="0.25">
      <c r="B314" t="s">
        <v>98</v>
      </c>
    </row>
    <row r="315" spans="1:6" hidden="1" x14ac:dyDescent="0.25">
      <c r="B315" t="s">
        <v>99</v>
      </c>
    </row>
    <row r="316" spans="1:6" hidden="1" x14ac:dyDescent="0.25">
      <c r="B316" t="s">
        <v>100</v>
      </c>
    </row>
    <row r="317" spans="1:6" hidden="1" x14ac:dyDescent="0.25">
      <c r="B317" t="s">
        <v>101</v>
      </c>
    </row>
    <row r="318" spans="1:6" hidden="1" x14ac:dyDescent="0.25">
      <c r="B318" t="s">
        <v>102</v>
      </c>
    </row>
    <row r="319" spans="1:6" hidden="1" x14ac:dyDescent="0.25">
      <c r="B319" t="s">
        <v>103</v>
      </c>
    </row>
    <row r="320" spans="1:6" hidden="1" x14ac:dyDescent="0.25">
      <c r="B320" t="s">
        <v>104</v>
      </c>
    </row>
    <row r="321" spans="2:2" hidden="1" x14ac:dyDescent="0.25">
      <c r="B321" t="s">
        <v>106</v>
      </c>
    </row>
    <row r="322" spans="2:2" hidden="1" x14ac:dyDescent="0.25">
      <c r="B322" t="s">
        <v>105</v>
      </c>
    </row>
    <row r="323" spans="2:2" hidden="1" x14ac:dyDescent="0.25">
      <c r="B323" t="s">
        <v>111</v>
      </c>
    </row>
    <row r="324" spans="2:2" hidden="1" x14ac:dyDescent="0.25">
      <c r="B324" t="s">
        <v>110</v>
      </c>
    </row>
    <row r="325" spans="2:2" hidden="1" x14ac:dyDescent="0.25">
      <c r="B325" t="s">
        <v>109</v>
      </c>
    </row>
    <row r="326" spans="2:2" hidden="1" x14ac:dyDescent="0.25">
      <c r="B326" t="s">
        <v>112</v>
      </c>
    </row>
    <row r="327" spans="2:2" hidden="1" x14ac:dyDescent="0.25">
      <c r="B327" t="s">
        <v>113</v>
      </c>
    </row>
    <row r="328" spans="2:2" hidden="1" x14ac:dyDescent="0.25">
      <c r="B328" t="s">
        <v>114</v>
      </c>
    </row>
    <row r="329" spans="2:2" hidden="1" x14ac:dyDescent="0.25">
      <c r="B329" t="s">
        <v>115</v>
      </c>
    </row>
    <row r="330" spans="2:2" hidden="1" x14ac:dyDescent="0.25">
      <c r="B330" t="s">
        <v>116</v>
      </c>
    </row>
    <row r="331" spans="2:2" hidden="1" x14ac:dyDescent="0.25">
      <c r="B331" t="s">
        <v>117</v>
      </c>
    </row>
    <row r="332" spans="2:2" hidden="1" x14ac:dyDescent="0.25">
      <c r="B332" t="s">
        <v>118</v>
      </c>
    </row>
    <row r="333" spans="2:2" hidden="1" x14ac:dyDescent="0.25">
      <c r="B333" t="s">
        <v>119</v>
      </c>
    </row>
    <row r="334" spans="2:2" hidden="1" x14ac:dyDescent="0.25">
      <c r="B334" t="s">
        <v>120</v>
      </c>
    </row>
    <row r="335" spans="2:2" hidden="1" x14ac:dyDescent="0.25">
      <c r="B335" t="s">
        <v>121</v>
      </c>
    </row>
    <row r="336" spans="2:2" hidden="1" x14ac:dyDescent="0.25">
      <c r="B336" t="s">
        <v>122</v>
      </c>
    </row>
    <row r="337" spans="1:2" hidden="1" x14ac:dyDescent="0.25">
      <c r="B337" t="s">
        <v>123</v>
      </c>
    </row>
    <row r="338" spans="1:2" hidden="1" x14ac:dyDescent="0.25">
      <c r="B338" t="s">
        <v>124</v>
      </c>
    </row>
    <row r="339" spans="1:2" hidden="1" x14ac:dyDescent="0.25">
      <c r="B339" s="1" t="s">
        <v>125</v>
      </c>
    </row>
    <row r="340" spans="1:2" hidden="1" x14ac:dyDescent="0.25">
      <c r="B340" t="s">
        <v>126</v>
      </c>
    </row>
    <row r="341" spans="1:2" hidden="1" x14ac:dyDescent="0.25">
      <c r="B341" t="s">
        <v>127</v>
      </c>
    </row>
    <row r="342" spans="1:2" hidden="1" x14ac:dyDescent="0.25">
      <c r="B342" t="s">
        <v>128</v>
      </c>
    </row>
    <row r="343" spans="1:2" hidden="1" x14ac:dyDescent="0.25">
      <c r="B343" t="s">
        <v>129</v>
      </c>
    </row>
    <row r="344" spans="1:2" hidden="1" x14ac:dyDescent="0.25">
      <c r="B344" t="s">
        <v>130</v>
      </c>
    </row>
    <row r="345" spans="1:2" hidden="1" x14ac:dyDescent="0.25">
      <c r="A345" s="5" t="str">
        <f>"0x"&amp;BIN2HEX(LEFT(B345,3)&amp;"0"&amp;MID(B345,5,1)&amp;MID(B345,7,1),2)&amp;"0000"</f>
        <v>0x020000</v>
      </c>
      <c r="B345" t="s">
        <v>135</v>
      </c>
    </row>
    <row r="346" spans="1:2" hidden="1" x14ac:dyDescent="0.25">
      <c r="A346" s="5" t="str">
        <f t="shared" ref="A346:A371" si="15">"0x"&amp;BIN2HEX(LEFT(B346,3)&amp;"0"&amp;MID(B346,5,1)&amp;MID(B346,7,1),2)&amp;"0000"</f>
        <v>0x020000</v>
      </c>
      <c r="B346" t="s">
        <v>136</v>
      </c>
    </row>
    <row r="347" spans="1:2" hidden="1" x14ac:dyDescent="0.25">
      <c r="A347" s="5" t="str">
        <f t="shared" si="15"/>
        <v>0x030000</v>
      </c>
      <c r="B347" t="s">
        <v>137</v>
      </c>
    </row>
    <row r="348" spans="1:2" hidden="1" x14ac:dyDescent="0.25">
      <c r="A348" s="5" t="str">
        <f t="shared" si="15"/>
        <v>0x010000</v>
      </c>
      <c r="B348" t="s">
        <v>138</v>
      </c>
    </row>
    <row r="349" spans="1:2" hidden="1" x14ac:dyDescent="0.25">
      <c r="A349" s="5" t="str">
        <f t="shared" si="15"/>
        <v>0x000000</v>
      </c>
      <c r="B349" t="s">
        <v>139</v>
      </c>
    </row>
    <row r="350" spans="1:2" hidden="1" x14ac:dyDescent="0.25">
      <c r="A350" s="5" t="str">
        <f t="shared" si="15"/>
        <v>0x010000</v>
      </c>
      <c r="B350" t="s">
        <v>140</v>
      </c>
    </row>
    <row r="351" spans="1:2" hidden="1" x14ac:dyDescent="0.25">
      <c r="A351" s="5" t="str">
        <f t="shared" si="15"/>
        <v>0x100000</v>
      </c>
      <c r="B351" t="s">
        <v>141</v>
      </c>
    </row>
    <row r="352" spans="1:2" hidden="1" x14ac:dyDescent="0.25">
      <c r="A352" s="5" t="str">
        <f t="shared" si="15"/>
        <v>0x080000</v>
      </c>
      <c r="B352" t="s">
        <v>142</v>
      </c>
    </row>
    <row r="353" spans="1:2" hidden="1" x14ac:dyDescent="0.25">
      <c r="A353" s="5" t="str">
        <f t="shared" si="15"/>
        <v>0x020000</v>
      </c>
      <c r="B353" t="s">
        <v>143</v>
      </c>
    </row>
    <row r="354" spans="1:2" hidden="1" x14ac:dyDescent="0.25">
      <c r="A354" s="5" t="str">
        <f t="shared" si="15"/>
        <v>0x030000</v>
      </c>
      <c r="B354" t="s">
        <v>144</v>
      </c>
    </row>
    <row r="355" spans="1:2" hidden="1" x14ac:dyDescent="0.25">
      <c r="A355" s="5" t="str">
        <f t="shared" si="15"/>
        <v>0x0B0000</v>
      </c>
      <c r="B355" t="s">
        <v>145</v>
      </c>
    </row>
    <row r="356" spans="1:2" hidden="1" x14ac:dyDescent="0.25">
      <c r="A356" s="5" t="str">
        <f t="shared" si="15"/>
        <v>0x200000</v>
      </c>
      <c r="B356" t="s">
        <v>146</v>
      </c>
    </row>
    <row r="357" spans="1:2" hidden="1" x14ac:dyDescent="0.25">
      <c r="A357" s="5" t="str">
        <f t="shared" si="15"/>
        <v>0x220000</v>
      </c>
      <c r="B357" t="s">
        <v>147</v>
      </c>
    </row>
    <row r="358" spans="1:2" hidden="1" x14ac:dyDescent="0.25">
      <c r="A358" s="5" t="str">
        <f t="shared" si="15"/>
        <v>0x230000</v>
      </c>
      <c r="B358" t="s">
        <v>148</v>
      </c>
    </row>
    <row r="359" spans="1:2" hidden="1" x14ac:dyDescent="0.25">
      <c r="A359" s="5" t="str">
        <f t="shared" si="15"/>
        <v>0x210000</v>
      </c>
      <c r="B359" t="s">
        <v>149</v>
      </c>
    </row>
    <row r="360" spans="1:2" hidden="1" x14ac:dyDescent="0.25">
      <c r="A360" s="5" t="str">
        <f t="shared" si="15"/>
        <v>0x300000</v>
      </c>
      <c r="B360" t="s">
        <v>150</v>
      </c>
    </row>
    <row r="361" spans="1:2" hidden="1" x14ac:dyDescent="0.25">
      <c r="A361" s="5" t="str">
        <f t="shared" si="15"/>
        <v>0x320000</v>
      </c>
      <c r="B361" t="s">
        <v>151</v>
      </c>
    </row>
    <row r="362" spans="1:2" hidden="1" x14ac:dyDescent="0.25">
      <c r="A362" s="5" t="str">
        <f t="shared" si="15"/>
        <v>0x330000</v>
      </c>
      <c r="B362" t="s">
        <v>152</v>
      </c>
    </row>
    <row r="363" spans="1:2" hidden="1" x14ac:dyDescent="0.25">
      <c r="A363" s="5" t="str">
        <f t="shared" si="15"/>
        <v>0x310000</v>
      </c>
      <c r="B363" t="s">
        <v>153</v>
      </c>
    </row>
    <row r="364" spans="1:2" hidden="1" x14ac:dyDescent="0.25">
      <c r="A364" s="5" t="str">
        <f t="shared" si="15"/>
        <v>0x380000</v>
      </c>
      <c r="B364" t="s">
        <v>154</v>
      </c>
    </row>
    <row r="365" spans="1:2" hidden="1" x14ac:dyDescent="0.25">
      <c r="A365" s="5" t="str">
        <f t="shared" si="15"/>
        <v>0x3A0000</v>
      </c>
      <c r="B365" t="s">
        <v>155</v>
      </c>
    </row>
    <row r="366" spans="1:2" hidden="1" x14ac:dyDescent="0.25">
      <c r="A366" s="5" t="str">
        <f t="shared" si="15"/>
        <v>0x3B0000</v>
      </c>
      <c r="B366" t="s">
        <v>156</v>
      </c>
    </row>
    <row r="367" spans="1:2" hidden="1" x14ac:dyDescent="0.25">
      <c r="A367" s="5" t="str">
        <f t="shared" si="15"/>
        <v>0x390000</v>
      </c>
      <c r="B367" t="s">
        <v>157</v>
      </c>
    </row>
    <row r="368" spans="1:2" hidden="1" x14ac:dyDescent="0.25">
      <c r="A368" s="5" t="str">
        <f t="shared" si="15"/>
        <v>0x280000</v>
      </c>
      <c r="B368" t="s">
        <v>158</v>
      </c>
    </row>
    <row r="369" spans="1:2" hidden="1" x14ac:dyDescent="0.25">
      <c r="A369" s="5" t="str">
        <f t="shared" si="15"/>
        <v>0x2A0000</v>
      </c>
      <c r="B369" t="s">
        <v>159</v>
      </c>
    </row>
    <row r="370" spans="1:2" hidden="1" x14ac:dyDescent="0.25">
      <c r="A370" s="5" t="str">
        <f t="shared" si="15"/>
        <v>0x2B0000</v>
      </c>
      <c r="B370" t="s">
        <v>160</v>
      </c>
    </row>
    <row r="371" spans="1:2" hidden="1" x14ac:dyDescent="0.25">
      <c r="A371" s="5" t="str">
        <f t="shared" si="15"/>
        <v>0x290000</v>
      </c>
      <c r="B371" t="s">
        <v>161</v>
      </c>
    </row>
  </sheetData>
  <sheetProtection sheet="1" selectLockedCells="1"/>
  <phoneticPr fontId="3" type="noConversion"/>
  <conditionalFormatting sqref="B4:C5">
    <cfRule type="expression" dxfId="64" priority="97">
      <formula>NOT($A$3)</formula>
    </cfRule>
  </conditionalFormatting>
  <conditionalFormatting sqref="B8:C24">
    <cfRule type="expression" dxfId="63" priority="2">
      <formula>NOT($A$7)</formula>
    </cfRule>
  </conditionalFormatting>
  <conditionalFormatting sqref="B27:C43">
    <cfRule type="expression" dxfId="62" priority="104">
      <formula>NOT($A$26)</formula>
    </cfRule>
  </conditionalFormatting>
  <conditionalFormatting sqref="B46:C62">
    <cfRule type="expression" dxfId="61" priority="105">
      <formula>NOT($A$45)</formula>
    </cfRule>
  </conditionalFormatting>
  <conditionalFormatting sqref="B65:C81">
    <cfRule type="expression" dxfId="60" priority="103">
      <formula>NOT($A$64)</formula>
    </cfRule>
  </conditionalFormatting>
  <conditionalFormatting sqref="B84:C100">
    <cfRule type="expression" dxfId="59" priority="101">
      <formula>NOT($A$83)</formula>
    </cfRule>
  </conditionalFormatting>
  <conditionalFormatting sqref="B103:C119">
    <cfRule type="expression" dxfId="58" priority="100">
      <formula>NOT($A$102)</formula>
    </cfRule>
  </conditionalFormatting>
  <conditionalFormatting sqref="B122:C138">
    <cfRule type="expression" dxfId="57" priority="99">
      <formula>NOT($A$121)</formula>
    </cfRule>
  </conditionalFormatting>
  <conditionalFormatting sqref="B141:C157 B293:C309">
    <cfRule type="expression" dxfId="56" priority="98">
      <formula>NOT($A$292)</formula>
    </cfRule>
  </conditionalFormatting>
  <conditionalFormatting sqref="B160:C176">
    <cfRule type="expression" dxfId="55" priority="106">
      <formula>NOT($A$159)</formula>
    </cfRule>
  </conditionalFormatting>
  <conditionalFormatting sqref="B179:C195">
    <cfRule type="expression" dxfId="54" priority="18">
      <formula>NOT($A$178)</formula>
    </cfRule>
  </conditionalFormatting>
  <conditionalFormatting sqref="B198:C214">
    <cfRule type="expression" dxfId="53" priority="54">
      <formula>NOT($A$197)</formula>
    </cfRule>
  </conditionalFormatting>
  <conditionalFormatting sqref="B217:C233">
    <cfRule type="expression" dxfId="52" priority="52">
      <formula>NOT($A$216)</formula>
    </cfRule>
  </conditionalFormatting>
  <conditionalFormatting sqref="B236:C252">
    <cfRule type="expression" dxfId="51" priority="51">
      <formula>NOT($A$235)</formula>
    </cfRule>
  </conditionalFormatting>
  <conditionalFormatting sqref="B255:C271">
    <cfRule type="expression" dxfId="50" priority="50">
      <formula>NOT($A$254)</formula>
    </cfRule>
  </conditionalFormatting>
  <conditionalFormatting sqref="B274:C290">
    <cfRule type="expression" dxfId="49" priority="49">
      <formula>NOT($A$273)</formula>
    </cfRule>
  </conditionalFormatting>
  <conditionalFormatting sqref="C3">
    <cfRule type="expression" dxfId="48" priority="91">
      <formula>$A$3</formula>
    </cfRule>
  </conditionalFormatting>
  <conditionalFormatting sqref="C7">
    <cfRule type="expression" dxfId="47" priority="93">
      <formula>$A$7</formula>
    </cfRule>
  </conditionalFormatting>
  <conditionalFormatting sqref="C9">
    <cfRule type="expression" dxfId="46" priority="1">
      <formula>(HEX2DEC(C9)=HEX2DEC(A9))</formula>
    </cfRule>
  </conditionalFormatting>
  <conditionalFormatting sqref="C26">
    <cfRule type="expression" dxfId="45" priority="94">
      <formula>$A$26</formula>
    </cfRule>
  </conditionalFormatting>
  <conditionalFormatting sqref="C28">
    <cfRule type="expression" dxfId="44" priority="62">
      <formula>(HEX2DEC(C28)=HEX2DEC(A28))</formula>
    </cfRule>
  </conditionalFormatting>
  <conditionalFormatting sqref="C45">
    <cfRule type="expression" dxfId="43" priority="92">
      <formula>$A$45</formula>
    </cfRule>
  </conditionalFormatting>
  <conditionalFormatting sqref="C47">
    <cfRule type="expression" dxfId="42" priority="61">
      <formula>(HEX2DEC(C47)=HEX2DEC(A47))</formula>
    </cfRule>
  </conditionalFormatting>
  <conditionalFormatting sqref="C64">
    <cfRule type="expression" dxfId="41" priority="90">
      <formula>$A$64</formula>
    </cfRule>
  </conditionalFormatting>
  <conditionalFormatting sqref="C66">
    <cfRule type="expression" dxfId="40" priority="60">
      <formula>(HEX2DEC(C66)=HEX2DEC(A66))</formula>
    </cfRule>
  </conditionalFormatting>
  <conditionalFormatting sqref="C83">
    <cfRule type="expression" dxfId="39" priority="89">
      <formula>$A$83</formula>
    </cfRule>
  </conditionalFormatting>
  <conditionalFormatting sqref="C85">
    <cfRule type="expression" dxfId="38" priority="59">
      <formula>(HEX2DEC(C85)=HEX2DEC(A85))</formula>
    </cfRule>
  </conditionalFormatting>
  <conditionalFormatting sqref="C102">
    <cfRule type="expression" dxfId="37" priority="88">
      <formula>$A$102</formula>
    </cfRule>
  </conditionalFormatting>
  <conditionalFormatting sqref="C104">
    <cfRule type="expression" dxfId="36" priority="58">
      <formula>(HEX2DEC(C104)=HEX2DEC(A104))</formula>
    </cfRule>
  </conditionalFormatting>
  <conditionalFormatting sqref="C121">
    <cfRule type="expression" dxfId="35" priority="87">
      <formula>$A$121</formula>
    </cfRule>
  </conditionalFormatting>
  <conditionalFormatting sqref="C123">
    <cfRule type="expression" dxfId="34" priority="57">
      <formula>(HEX2DEC(C123)=HEX2DEC(A123))</formula>
    </cfRule>
  </conditionalFormatting>
  <conditionalFormatting sqref="C140">
    <cfRule type="expression" dxfId="33" priority="86">
      <formula>$A$140</formula>
    </cfRule>
  </conditionalFormatting>
  <conditionalFormatting sqref="C142">
    <cfRule type="expression" dxfId="32" priority="56">
      <formula>(HEX2DEC(C142)=HEX2DEC(A142))</formula>
    </cfRule>
  </conditionalFormatting>
  <conditionalFormatting sqref="C159">
    <cfRule type="expression" dxfId="31" priority="47">
      <formula>$A$159</formula>
    </cfRule>
  </conditionalFormatting>
  <conditionalFormatting sqref="C161">
    <cfRule type="expression" dxfId="30" priority="19">
      <formula>(HEX2DEC(C161)=HEX2DEC(A161))</formula>
    </cfRule>
  </conditionalFormatting>
  <conditionalFormatting sqref="C178">
    <cfRule type="expression" dxfId="29" priority="22">
      <formula>$A$178</formula>
    </cfRule>
  </conditionalFormatting>
  <conditionalFormatting sqref="C180">
    <cfRule type="expression" dxfId="28" priority="17">
      <formula>(HEX2DEC(C180)=HEX2DEC(A180))</formula>
    </cfRule>
  </conditionalFormatting>
  <conditionalFormatting sqref="C197">
    <cfRule type="expression" dxfId="27" priority="46">
      <formula>$A$197</formula>
    </cfRule>
  </conditionalFormatting>
  <conditionalFormatting sqref="C199">
    <cfRule type="expression" dxfId="26" priority="30">
      <formula>(HEX2DEC(C199)=HEX2DEC(A199))</formula>
    </cfRule>
  </conditionalFormatting>
  <conditionalFormatting sqref="C216">
    <cfRule type="expression" dxfId="25" priority="45">
      <formula>$A$216</formula>
    </cfRule>
  </conditionalFormatting>
  <conditionalFormatting sqref="C218">
    <cfRule type="expression" dxfId="24" priority="29">
      <formula>(HEX2DEC(C218)=HEX2DEC(A218))</formula>
    </cfRule>
  </conditionalFormatting>
  <conditionalFormatting sqref="C235">
    <cfRule type="expression" dxfId="23" priority="8">
      <formula>$A$235</formula>
    </cfRule>
  </conditionalFormatting>
  <conditionalFormatting sqref="C237">
    <cfRule type="expression" dxfId="22" priority="28">
      <formula>(HEX2DEC(C237)=HEX2DEC(A237))</formula>
    </cfRule>
  </conditionalFormatting>
  <conditionalFormatting sqref="C254">
    <cfRule type="expression" dxfId="21" priority="6">
      <formula>$A$254</formula>
    </cfRule>
  </conditionalFormatting>
  <conditionalFormatting sqref="C256">
    <cfRule type="expression" dxfId="20" priority="27">
      <formula>(HEX2DEC(C256)=HEX2DEC(A256))</formula>
    </cfRule>
  </conditionalFormatting>
  <conditionalFormatting sqref="C273">
    <cfRule type="expression" dxfId="19" priority="42">
      <formula>$A273</formula>
    </cfRule>
  </conditionalFormatting>
  <conditionalFormatting sqref="C275">
    <cfRule type="expression" dxfId="18" priority="26">
      <formula>(HEX2DEC(C275)=HEX2DEC(A275))</formula>
    </cfRule>
  </conditionalFormatting>
  <conditionalFormatting sqref="C292">
    <cfRule type="expression" dxfId="17" priority="41">
      <formula>$A$292</formula>
    </cfRule>
  </conditionalFormatting>
  <conditionalFormatting sqref="C294">
    <cfRule type="expression" dxfId="16" priority="25">
      <formula>(HEX2DEC(C294)=HEX2DEC(A294))</formula>
    </cfRule>
  </conditionalFormatting>
  <conditionalFormatting sqref="D9:E11">
    <cfRule type="expression" dxfId="15" priority="78">
      <formula>$A$7</formula>
    </cfRule>
  </conditionalFormatting>
  <conditionalFormatting sqref="D28:E30">
    <cfRule type="expression" dxfId="14" priority="69">
      <formula>$A$26</formula>
    </cfRule>
  </conditionalFormatting>
  <conditionalFormatting sqref="D47:E49">
    <cfRule type="expression" dxfId="13" priority="68">
      <formula>$A$45</formula>
    </cfRule>
  </conditionalFormatting>
  <conditionalFormatting sqref="D66:E68">
    <cfRule type="expression" dxfId="12" priority="67">
      <formula>$A$64</formula>
    </cfRule>
  </conditionalFormatting>
  <conditionalFormatting sqref="D85:E87">
    <cfRule type="expression" dxfId="11" priority="66">
      <formula>$A$83</formula>
    </cfRule>
  </conditionalFormatting>
  <conditionalFormatting sqref="D104:E106">
    <cfRule type="expression" dxfId="10" priority="65">
      <formula>$A$102</formula>
    </cfRule>
  </conditionalFormatting>
  <conditionalFormatting sqref="D123:E125">
    <cfRule type="expression" dxfId="9" priority="64">
      <formula>$A$121</formula>
    </cfRule>
  </conditionalFormatting>
  <conditionalFormatting sqref="D142:E144">
    <cfRule type="expression" dxfId="8" priority="63">
      <formula>$A$140</formula>
    </cfRule>
  </conditionalFormatting>
  <conditionalFormatting sqref="D161:E163">
    <cfRule type="expression" dxfId="7" priority="23">
      <formula>$A$159</formula>
    </cfRule>
  </conditionalFormatting>
  <conditionalFormatting sqref="D180:E182">
    <cfRule type="expression" dxfId="6" priority="12">
      <formula>$A$178</formula>
    </cfRule>
  </conditionalFormatting>
  <conditionalFormatting sqref="D199:E201">
    <cfRule type="expression" dxfId="5" priority="11">
      <formula>$A$197</formula>
    </cfRule>
  </conditionalFormatting>
  <conditionalFormatting sqref="D218:E220">
    <cfRule type="expression" dxfId="4" priority="10">
      <formula>$A$216</formula>
    </cfRule>
  </conditionalFormatting>
  <conditionalFormatting sqref="D237:E239">
    <cfRule type="expression" dxfId="3" priority="9">
      <formula>$A$235</formula>
    </cfRule>
  </conditionalFormatting>
  <conditionalFormatting sqref="D256:E258">
    <cfRule type="expression" dxfId="2" priority="7">
      <formula>$A$254</formula>
    </cfRule>
  </conditionalFormatting>
  <conditionalFormatting sqref="D275:E277">
    <cfRule type="expression" dxfId="1" priority="4">
      <formula>$A$273</formula>
    </cfRule>
  </conditionalFormatting>
  <conditionalFormatting sqref="D294:E296">
    <cfRule type="expression" dxfId="0" priority="3">
      <formula>$A$292</formula>
    </cfRule>
  </conditionalFormatting>
  <hyperlinks>
    <hyperlink ref="C1" r:id="rId1" xr:uid="{219F6B0F-B79A-4F11-BA43-7822FC24657E}"/>
  </hyperlinks>
  <pageMargins left="0.7" right="0.7" top="0.78740157499999996" bottom="0.78740157499999996" header="0.3" footer="0.3"/>
  <pageSetup paperSize="9" orientation="portrait" r:id="rId2"/>
  <ignoredErrors>
    <ignoredError sqref="C85 C104 C123 C66" numberStoredAsText="1"/>
  </ignoredErrors>
  <drawing r:id="rId3"/>
  <legacyDrawing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5" name="Check Box 1">
              <controlPr defaultSize="0" autoFill="0" autoLine="0" autoPict="0">
                <anchor moveWithCells="1">
                  <from>
                    <xdr:col>2</xdr:col>
                    <xdr:colOff>9525</xdr:colOff>
                    <xdr:row>2</xdr:row>
                    <xdr:rowOff>9525</xdr:rowOff>
                  </from>
                  <to>
                    <xdr:col>2</xdr:col>
                    <xdr:colOff>1771650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6" name="Check Box 2">
              <controlPr defaultSize="0" autoFill="0" autoLine="0" autoPict="0">
                <anchor moveWithCells="1">
                  <from>
                    <xdr:col>2</xdr:col>
                    <xdr:colOff>9525</xdr:colOff>
                    <xdr:row>3</xdr:row>
                    <xdr:rowOff>9525</xdr:rowOff>
                  </from>
                  <to>
                    <xdr:col>2</xdr:col>
                    <xdr:colOff>1952625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7" name="Check Box 3">
              <controlPr defaultSize="0" autoFill="0" autoLine="0" autoPict="0">
                <anchor moveWithCells="1">
                  <from>
                    <xdr:col>2</xdr:col>
                    <xdr:colOff>0</xdr:colOff>
                    <xdr:row>4</xdr:row>
                    <xdr:rowOff>9525</xdr:rowOff>
                  </from>
                  <to>
                    <xdr:col>2</xdr:col>
                    <xdr:colOff>1943100</xdr:colOff>
                    <xdr:row>4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8" name="Check Box 4">
              <controlPr defaultSize="0" autoFill="0" autoLine="0" autoPict="0" altText="Configure Region">
                <anchor moveWithCells="1">
                  <from>
                    <xdr:col>2</xdr:col>
                    <xdr:colOff>9525</xdr:colOff>
                    <xdr:row>6</xdr:row>
                    <xdr:rowOff>9525</xdr:rowOff>
                  </from>
                  <to>
                    <xdr:col>2</xdr:col>
                    <xdr:colOff>1771650</xdr:colOff>
                    <xdr:row>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9" name="Check Box 5">
              <controlPr defaultSize="0" autoFill="0" autoLine="0" autoPict="0">
                <anchor moveWithCells="1">
                  <from>
                    <xdr:col>2</xdr:col>
                    <xdr:colOff>0</xdr:colOff>
                    <xdr:row>7</xdr:row>
                    <xdr:rowOff>9525</xdr:rowOff>
                  </from>
                  <to>
                    <xdr:col>2</xdr:col>
                    <xdr:colOff>1571625</xdr:colOff>
                    <xdr:row>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10" name="Drop Down 8">
              <controlPr defaultSize="0" autoLine="0" autoPict="0">
                <anchor moveWithCells="1">
                  <from>
                    <xdr:col>2</xdr:col>
                    <xdr:colOff>0</xdr:colOff>
                    <xdr:row>9</xdr:row>
                    <xdr:rowOff>0</xdr:rowOff>
                  </from>
                  <to>
                    <xdr:col>2</xdr:col>
                    <xdr:colOff>762000</xdr:colOff>
                    <xdr:row>10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8" r:id="rId11" name="Check Box 10">
              <controlPr defaultSize="0" autoFill="0" autoLine="0" autoPict="0">
                <anchor moveWithCells="1">
                  <from>
                    <xdr:col>2</xdr:col>
                    <xdr:colOff>1085850</xdr:colOff>
                    <xdr:row>10</xdr:row>
                    <xdr:rowOff>28575</xdr:rowOff>
                  </from>
                  <to>
                    <xdr:col>2</xdr:col>
                    <xdr:colOff>1266825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0" r:id="rId12" name="Check Box 12">
              <controlPr defaultSize="0" autoFill="0" autoLine="0" autoPict="0">
                <anchor moveWithCells="1">
                  <from>
                    <xdr:col>2</xdr:col>
                    <xdr:colOff>933450</xdr:colOff>
                    <xdr:row>10</xdr:row>
                    <xdr:rowOff>28575</xdr:rowOff>
                  </from>
                  <to>
                    <xdr:col>2</xdr:col>
                    <xdr:colOff>1114425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1" r:id="rId13" name="Check Box 13">
              <controlPr defaultSize="0" autoFill="0" autoLine="0" autoPict="0">
                <anchor moveWithCells="1">
                  <from>
                    <xdr:col>2</xdr:col>
                    <xdr:colOff>781050</xdr:colOff>
                    <xdr:row>10</xdr:row>
                    <xdr:rowOff>28575</xdr:rowOff>
                  </from>
                  <to>
                    <xdr:col>2</xdr:col>
                    <xdr:colOff>962025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2" r:id="rId14" name="Check Box 14">
              <controlPr defaultSize="0" autoFill="0" autoLine="0" autoPict="0">
                <anchor moveWithCells="1">
                  <from>
                    <xdr:col>2</xdr:col>
                    <xdr:colOff>628650</xdr:colOff>
                    <xdr:row>10</xdr:row>
                    <xdr:rowOff>28575</xdr:rowOff>
                  </from>
                  <to>
                    <xdr:col>2</xdr:col>
                    <xdr:colOff>809625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3" r:id="rId15" name="Check Box 15">
              <controlPr defaultSize="0" autoFill="0" autoLine="0" autoPict="0">
                <anchor moveWithCells="1">
                  <from>
                    <xdr:col>2</xdr:col>
                    <xdr:colOff>476250</xdr:colOff>
                    <xdr:row>10</xdr:row>
                    <xdr:rowOff>28575</xdr:rowOff>
                  </from>
                  <to>
                    <xdr:col>2</xdr:col>
                    <xdr:colOff>657225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4" r:id="rId16" name="Check Box 16">
              <controlPr defaultSize="0" autoFill="0" autoLine="0" autoPict="0">
                <anchor moveWithCells="1">
                  <from>
                    <xdr:col>2</xdr:col>
                    <xdr:colOff>323850</xdr:colOff>
                    <xdr:row>10</xdr:row>
                    <xdr:rowOff>28575</xdr:rowOff>
                  </from>
                  <to>
                    <xdr:col>2</xdr:col>
                    <xdr:colOff>504825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5" r:id="rId17" name="Check Box 17">
              <controlPr defaultSize="0" autoFill="0" autoLine="0" autoPict="0">
                <anchor moveWithCells="1">
                  <from>
                    <xdr:col>2</xdr:col>
                    <xdr:colOff>171450</xdr:colOff>
                    <xdr:row>10</xdr:row>
                    <xdr:rowOff>28575</xdr:rowOff>
                  </from>
                  <to>
                    <xdr:col>2</xdr:col>
                    <xdr:colOff>352425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6" r:id="rId18" name="Check Box 18">
              <controlPr defaultSize="0" autoFill="0" autoLine="0" autoPict="0">
                <anchor moveWithCells="1">
                  <from>
                    <xdr:col>2</xdr:col>
                    <xdr:colOff>19050</xdr:colOff>
                    <xdr:row>10</xdr:row>
                    <xdr:rowOff>28575</xdr:rowOff>
                  </from>
                  <to>
                    <xdr:col>2</xdr:col>
                    <xdr:colOff>200025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7" r:id="rId19" name="Drop Down 19">
              <controlPr defaultSize="0" autoLine="0" autoPict="0">
                <anchor moveWithCells="1">
                  <from>
                    <xdr:col>2</xdr:col>
                    <xdr:colOff>0</xdr:colOff>
                    <xdr:row>20</xdr:row>
                    <xdr:rowOff>0</xdr:rowOff>
                  </from>
                  <to>
                    <xdr:col>2</xdr:col>
                    <xdr:colOff>762000</xdr:colOff>
                    <xdr:row>21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8" r:id="rId20" name="Check Box 20">
              <controlPr defaultSize="0" autoFill="0" autoLine="0" autoPict="0">
                <anchor moveWithCells="1">
                  <from>
                    <xdr:col>2</xdr:col>
                    <xdr:colOff>0</xdr:colOff>
                    <xdr:row>21</xdr:row>
                    <xdr:rowOff>9525</xdr:rowOff>
                  </from>
                  <to>
                    <xdr:col>2</xdr:col>
                    <xdr:colOff>1571625</xdr:colOff>
                    <xdr:row>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69" r:id="rId21" name="Check Box 21">
              <controlPr defaultSize="0" autoFill="0" autoLine="0" autoPict="0">
                <anchor moveWithCells="1">
                  <from>
                    <xdr:col>2</xdr:col>
                    <xdr:colOff>0</xdr:colOff>
                    <xdr:row>22</xdr:row>
                    <xdr:rowOff>9525</xdr:rowOff>
                  </from>
                  <to>
                    <xdr:col>2</xdr:col>
                    <xdr:colOff>1571625</xdr:colOff>
                    <xdr:row>23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0" r:id="rId22" name="Drop Down 22">
              <controlPr defaultSize="0" autoLine="0" autoPict="0">
                <anchor moveWithCells="1">
                  <from>
                    <xdr:col>1</xdr:col>
                    <xdr:colOff>2152650</xdr:colOff>
                    <xdr:row>23</xdr:row>
                    <xdr:rowOff>9525</xdr:rowOff>
                  </from>
                  <to>
                    <xdr:col>2</xdr:col>
                    <xdr:colOff>2266950</xdr:colOff>
                    <xdr:row>23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1" r:id="rId23" name="Check Box 23">
              <controlPr defaultSize="0" autoFill="0" autoLine="0" autoPict="0">
                <anchor moveWithCells="1">
                  <from>
                    <xdr:col>2</xdr:col>
                    <xdr:colOff>9525</xdr:colOff>
                    <xdr:row>25</xdr:row>
                    <xdr:rowOff>9525</xdr:rowOff>
                  </from>
                  <to>
                    <xdr:col>2</xdr:col>
                    <xdr:colOff>1771650</xdr:colOff>
                    <xdr:row>26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2" r:id="rId24" name="Check Box 24">
              <controlPr defaultSize="0" autoFill="0" autoLine="0" autoPict="0">
                <anchor moveWithCells="1">
                  <from>
                    <xdr:col>2</xdr:col>
                    <xdr:colOff>0</xdr:colOff>
                    <xdr:row>26</xdr:row>
                    <xdr:rowOff>9525</xdr:rowOff>
                  </from>
                  <to>
                    <xdr:col>2</xdr:col>
                    <xdr:colOff>1571625</xdr:colOff>
                    <xdr:row>27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3" r:id="rId25" name="Drop Down 25">
              <controlPr defaultSize="0" autoLine="0" autoPict="0">
                <anchor moveWithCells="1">
                  <from>
                    <xdr:col>2</xdr:col>
                    <xdr:colOff>0</xdr:colOff>
                    <xdr:row>28</xdr:row>
                    <xdr:rowOff>0</xdr:rowOff>
                  </from>
                  <to>
                    <xdr:col>2</xdr:col>
                    <xdr:colOff>762000</xdr:colOff>
                    <xdr:row>29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4" r:id="rId26" name="Check Box 26">
              <controlPr defaultSize="0" autoFill="0" autoLine="0" autoPict="0">
                <anchor moveWithCells="1">
                  <from>
                    <xdr:col>2</xdr:col>
                    <xdr:colOff>1057275</xdr:colOff>
                    <xdr:row>29</xdr:row>
                    <xdr:rowOff>28575</xdr:rowOff>
                  </from>
                  <to>
                    <xdr:col>2</xdr:col>
                    <xdr:colOff>1238250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5" r:id="rId27" name="Check Box 27">
              <controlPr defaultSize="0" autoFill="0" autoLine="0" autoPict="0">
                <anchor moveWithCells="1">
                  <from>
                    <xdr:col>2</xdr:col>
                    <xdr:colOff>904875</xdr:colOff>
                    <xdr:row>29</xdr:row>
                    <xdr:rowOff>28575</xdr:rowOff>
                  </from>
                  <to>
                    <xdr:col>2</xdr:col>
                    <xdr:colOff>1085850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6" r:id="rId28" name="Check Box 28">
              <controlPr defaultSize="0" autoFill="0" autoLine="0" autoPict="0">
                <anchor moveWithCells="1">
                  <from>
                    <xdr:col>2</xdr:col>
                    <xdr:colOff>762000</xdr:colOff>
                    <xdr:row>29</xdr:row>
                    <xdr:rowOff>28575</xdr:rowOff>
                  </from>
                  <to>
                    <xdr:col>2</xdr:col>
                    <xdr:colOff>942975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7" r:id="rId29" name="Check Box 29">
              <controlPr defaultSize="0" autoFill="0" autoLine="0" autoPict="0">
                <anchor moveWithCells="1">
                  <from>
                    <xdr:col>2</xdr:col>
                    <xdr:colOff>609600</xdr:colOff>
                    <xdr:row>29</xdr:row>
                    <xdr:rowOff>28575</xdr:rowOff>
                  </from>
                  <to>
                    <xdr:col>2</xdr:col>
                    <xdr:colOff>790575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8" r:id="rId30" name="Check Box 30">
              <controlPr defaultSize="0" autoFill="0" autoLine="0" autoPict="0">
                <anchor moveWithCells="1">
                  <from>
                    <xdr:col>2</xdr:col>
                    <xdr:colOff>457200</xdr:colOff>
                    <xdr:row>29</xdr:row>
                    <xdr:rowOff>28575</xdr:rowOff>
                  </from>
                  <to>
                    <xdr:col>2</xdr:col>
                    <xdr:colOff>638175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79" r:id="rId31" name="Check Box 31">
              <controlPr defaultSize="0" autoFill="0" autoLine="0" autoPict="0">
                <anchor moveWithCells="1">
                  <from>
                    <xdr:col>2</xdr:col>
                    <xdr:colOff>304800</xdr:colOff>
                    <xdr:row>29</xdr:row>
                    <xdr:rowOff>28575</xdr:rowOff>
                  </from>
                  <to>
                    <xdr:col>2</xdr:col>
                    <xdr:colOff>485775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0" r:id="rId32" name="Check Box 32">
              <controlPr defaultSize="0" autoFill="0" autoLine="0" autoPict="0">
                <anchor moveWithCells="1">
                  <from>
                    <xdr:col>2</xdr:col>
                    <xdr:colOff>161925</xdr:colOff>
                    <xdr:row>29</xdr:row>
                    <xdr:rowOff>28575</xdr:rowOff>
                  </from>
                  <to>
                    <xdr:col>2</xdr:col>
                    <xdr:colOff>342900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1" r:id="rId33" name="Check Box 33">
              <controlPr defaultSize="0" autoFill="0" autoLine="0" autoPict="0">
                <anchor moveWithCells="1">
                  <from>
                    <xdr:col>2</xdr:col>
                    <xdr:colOff>9525</xdr:colOff>
                    <xdr:row>29</xdr:row>
                    <xdr:rowOff>28575</xdr:rowOff>
                  </from>
                  <to>
                    <xdr:col>2</xdr:col>
                    <xdr:colOff>190500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2" r:id="rId34" name="Drop Down 34">
              <controlPr defaultSize="0" autoLine="0" autoPict="0">
                <anchor moveWithCells="1">
                  <from>
                    <xdr:col>2</xdr:col>
                    <xdr:colOff>0</xdr:colOff>
                    <xdr:row>39</xdr:row>
                    <xdr:rowOff>0</xdr:rowOff>
                  </from>
                  <to>
                    <xdr:col>2</xdr:col>
                    <xdr:colOff>762000</xdr:colOff>
                    <xdr:row>40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3" r:id="rId35" name="Check Box 35">
              <controlPr defaultSize="0" autoFill="0" autoLine="0" autoPict="0">
                <anchor moveWithCells="1">
                  <from>
                    <xdr:col>2</xdr:col>
                    <xdr:colOff>0</xdr:colOff>
                    <xdr:row>40</xdr:row>
                    <xdr:rowOff>9525</xdr:rowOff>
                  </from>
                  <to>
                    <xdr:col>2</xdr:col>
                    <xdr:colOff>1571625</xdr:colOff>
                    <xdr:row>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4" r:id="rId36" name="Check Box 36">
              <controlPr defaultSize="0" autoFill="0" autoLine="0" autoPict="0">
                <anchor moveWithCells="1">
                  <from>
                    <xdr:col>2</xdr:col>
                    <xdr:colOff>0</xdr:colOff>
                    <xdr:row>41</xdr:row>
                    <xdr:rowOff>9525</xdr:rowOff>
                  </from>
                  <to>
                    <xdr:col>2</xdr:col>
                    <xdr:colOff>1571625</xdr:colOff>
                    <xdr:row>42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5" r:id="rId37" name="Drop Down 37">
              <controlPr defaultSize="0" autoLine="0" autoPict="0">
                <anchor moveWithCells="1">
                  <from>
                    <xdr:col>1</xdr:col>
                    <xdr:colOff>2152650</xdr:colOff>
                    <xdr:row>42</xdr:row>
                    <xdr:rowOff>0</xdr:rowOff>
                  </from>
                  <to>
                    <xdr:col>2</xdr:col>
                    <xdr:colOff>2266950</xdr:colOff>
                    <xdr:row>43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6" r:id="rId38" name="Drop Down 38">
              <controlPr defaultSize="0" autoLine="0" autoPict="0">
                <anchor moveWithCells="1">
                  <from>
                    <xdr:col>1</xdr:col>
                    <xdr:colOff>2152650</xdr:colOff>
                    <xdr:row>41</xdr:row>
                    <xdr:rowOff>180975</xdr:rowOff>
                  </from>
                  <to>
                    <xdr:col>2</xdr:col>
                    <xdr:colOff>2266950</xdr:colOff>
                    <xdr:row>42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7" r:id="rId39" name="Check Box 39">
              <controlPr defaultSize="0" autoFill="0" autoLine="0" autoPict="0">
                <anchor moveWithCells="1">
                  <from>
                    <xdr:col>2</xdr:col>
                    <xdr:colOff>9525</xdr:colOff>
                    <xdr:row>44</xdr:row>
                    <xdr:rowOff>9525</xdr:rowOff>
                  </from>
                  <to>
                    <xdr:col>2</xdr:col>
                    <xdr:colOff>1771650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8" r:id="rId40" name="Check Box 40">
              <controlPr defaultSize="0" autoFill="0" autoLine="0" autoPict="0">
                <anchor moveWithCells="1">
                  <from>
                    <xdr:col>2</xdr:col>
                    <xdr:colOff>0</xdr:colOff>
                    <xdr:row>45</xdr:row>
                    <xdr:rowOff>9525</xdr:rowOff>
                  </from>
                  <to>
                    <xdr:col>2</xdr:col>
                    <xdr:colOff>1571625</xdr:colOff>
                    <xdr:row>46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89" r:id="rId41" name="Drop Down 41">
              <controlPr defaultSize="0" autoLine="0" autoPict="0">
                <anchor moveWithCells="1">
                  <from>
                    <xdr:col>2</xdr:col>
                    <xdr:colOff>0</xdr:colOff>
                    <xdr:row>47</xdr:row>
                    <xdr:rowOff>0</xdr:rowOff>
                  </from>
                  <to>
                    <xdr:col>2</xdr:col>
                    <xdr:colOff>762000</xdr:colOff>
                    <xdr:row>48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0" r:id="rId42" name="Check Box 42">
              <controlPr defaultSize="0" autoFill="0" autoLine="0" autoPict="0">
                <anchor moveWithCells="1">
                  <from>
                    <xdr:col>2</xdr:col>
                    <xdr:colOff>1085850</xdr:colOff>
                    <xdr:row>48</xdr:row>
                    <xdr:rowOff>28575</xdr:rowOff>
                  </from>
                  <to>
                    <xdr:col>2</xdr:col>
                    <xdr:colOff>1266825</xdr:colOff>
                    <xdr:row>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1" r:id="rId43" name="Check Box 43">
              <controlPr defaultSize="0" autoFill="0" autoLine="0" autoPict="0">
                <anchor moveWithCells="1">
                  <from>
                    <xdr:col>2</xdr:col>
                    <xdr:colOff>933450</xdr:colOff>
                    <xdr:row>48</xdr:row>
                    <xdr:rowOff>28575</xdr:rowOff>
                  </from>
                  <to>
                    <xdr:col>2</xdr:col>
                    <xdr:colOff>1114425</xdr:colOff>
                    <xdr:row>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2" r:id="rId44" name="Check Box 44">
              <controlPr defaultSize="0" autoFill="0" autoLine="0" autoPict="0">
                <anchor moveWithCells="1">
                  <from>
                    <xdr:col>2</xdr:col>
                    <xdr:colOff>781050</xdr:colOff>
                    <xdr:row>48</xdr:row>
                    <xdr:rowOff>28575</xdr:rowOff>
                  </from>
                  <to>
                    <xdr:col>2</xdr:col>
                    <xdr:colOff>962025</xdr:colOff>
                    <xdr:row>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3" r:id="rId45" name="Check Box 45">
              <controlPr defaultSize="0" autoFill="0" autoLine="0" autoPict="0">
                <anchor moveWithCells="1">
                  <from>
                    <xdr:col>2</xdr:col>
                    <xdr:colOff>628650</xdr:colOff>
                    <xdr:row>48</xdr:row>
                    <xdr:rowOff>28575</xdr:rowOff>
                  </from>
                  <to>
                    <xdr:col>2</xdr:col>
                    <xdr:colOff>809625</xdr:colOff>
                    <xdr:row>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4" r:id="rId46" name="Check Box 46">
              <controlPr defaultSize="0" autoFill="0" autoLine="0" autoPict="0">
                <anchor moveWithCells="1">
                  <from>
                    <xdr:col>2</xdr:col>
                    <xdr:colOff>476250</xdr:colOff>
                    <xdr:row>48</xdr:row>
                    <xdr:rowOff>28575</xdr:rowOff>
                  </from>
                  <to>
                    <xdr:col>2</xdr:col>
                    <xdr:colOff>657225</xdr:colOff>
                    <xdr:row>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5" r:id="rId47" name="Check Box 47">
              <controlPr defaultSize="0" autoFill="0" autoLine="0" autoPict="0">
                <anchor moveWithCells="1">
                  <from>
                    <xdr:col>2</xdr:col>
                    <xdr:colOff>314325</xdr:colOff>
                    <xdr:row>48</xdr:row>
                    <xdr:rowOff>28575</xdr:rowOff>
                  </from>
                  <to>
                    <xdr:col>2</xdr:col>
                    <xdr:colOff>495300</xdr:colOff>
                    <xdr:row>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6" r:id="rId48" name="Check Box 48">
              <controlPr defaultSize="0" autoFill="0" autoLine="0" autoPict="0">
                <anchor moveWithCells="1">
                  <from>
                    <xdr:col>2</xdr:col>
                    <xdr:colOff>161925</xdr:colOff>
                    <xdr:row>48</xdr:row>
                    <xdr:rowOff>28575</xdr:rowOff>
                  </from>
                  <to>
                    <xdr:col>2</xdr:col>
                    <xdr:colOff>342900</xdr:colOff>
                    <xdr:row>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7" r:id="rId49" name="Check Box 49">
              <controlPr defaultSize="0" autoFill="0" autoLine="0" autoPict="0">
                <anchor moveWithCells="1">
                  <from>
                    <xdr:col>2</xdr:col>
                    <xdr:colOff>9525</xdr:colOff>
                    <xdr:row>48</xdr:row>
                    <xdr:rowOff>28575</xdr:rowOff>
                  </from>
                  <to>
                    <xdr:col>2</xdr:col>
                    <xdr:colOff>190500</xdr:colOff>
                    <xdr:row>49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8" r:id="rId50" name="Drop Down 50">
              <controlPr defaultSize="0" autoLine="0" autoPict="0">
                <anchor moveWithCells="1">
                  <from>
                    <xdr:col>2</xdr:col>
                    <xdr:colOff>0</xdr:colOff>
                    <xdr:row>58</xdr:row>
                    <xdr:rowOff>0</xdr:rowOff>
                  </from>
                  <to>
                    <xdr:col>2</xdr:col>
                    <xdr:colOff>762000</xdr:colOff>
                    <xdr:row>59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99" r:id="rId51" name="Check Box 51">
              <controlPr defaultSize="0" autoFill="0" autoLine="0" autoPict="0">
                <anchor moveWithCells="1">
                  <from>
                    <xdr:col>2</xdr:col>
                    <xdr:colOff>0</xdr:colOff>
                    <xdr:row>59</xdr:row>
                    <xdr:rowOff>9525</xdr:rowOff>
                  </from>
                  <to>
                    <xdr:col>2</xdr:col>
                    <xdr:colOff>1571625</xdr:colOff>
                    <xdr:row>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0" r:id="rId52" name="Check Box 52">
              <controlPr defaultSize="0" autoFill="0" autoLine="0" autoPict="0">
                <anchor moveWithCells="1">
                  <from>
                    <xdr:col>2</xdr:col>
                    <xdr:colOff>0</xdr:colOff>
                    <xdr:row>60</xdr:row>
                    <xdr:rowOff>9525</xdr:rowOff>
                  </from>
                  <to>
                    <xdr:col>2</xdr:col>
                    <xdr:colOff>1571625</xdr:colOff>
                    <xdr:row>61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1" r:id="rId53" name="Drop Down 53">
              <controlPr defaultSize="0" autoLine="0" autoPict="0">
                <anchor moveWithCells="1">
                  <from>
                    <xdr:col>1</xdr:col>
                    <xdr:colOff>2152650</xdr:colOff>
                    <xdr:row>60</xdr:row>
                    <xdr:rowOff>180975</xdr:rowOff>
                  </from>
                  <to>
                    <xdr:col>2</xdr:col>
                    <xdr:colOff>2266950</xdr:colOff>
                    <xdr:row>61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2" r:id="rId54" name="Check Box 54">
              <controlPr defaultSize="0" autoFill="0" autoLine="0" autoPict="0">
                <anchor moveWithCells="1">
                  <from>
                    <xdr:col>2</xdr:col>
                    <xdr:colOff>9525</xdr:colOff>
                    <xdr:row>63</xdr:row>
                    <xdr:rowOff>9525</xdr:rowOff>
                  </from>
                  <to>
                    <xdr:col>2</xdr:col>
                    <xdr:colOff>1771650</xdr:colOff>
                    <xdr:row>64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3" r:id="rId55" name="Check Box 55">
              <controlPr defaultSize="0" autoFill="0" autoLine="0" autoPict="0">
                <anchor moveWithCells="1">
                  <from>
                    <xdr:col>2</xdr:col>
                    <xdr:colOff>0</xdr:colOff>
                    <xdr:row>64</xdr:row>
                    <xdr:rowOff>9525</xdr:rowOff>
                  </from>
                  <to>
                    <xdr:col>2</xdr:col>
                    <xdr:colOff>1571625</xdr:colOff>
                    <xdr:row>65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4" r:id="rId56" name="Drop Down 56">
              <controlPr defaultSize="0" autoLine="0" autoPict="0">
                <anchor moveWithCells="1">
                  <from>
                    <xdr:col>2</xdr:col>
                    <xdr:colOff>0</xdr:colOff>
                    <xdr:row>66</xdr:row>
                    <xdr:rowOff>0</xdr:rowOff>
                  </from>
                  <to>
                    <xdr:col>2</xdr:col>
                    <xdr:colOff>762000</xdr:colOff>
                    <xdr:row>67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5" r:id="rId57" name="Check Box 57">
              <controlPr defaultSize="0" autoFill="0" autoLine="0" autoPict="0">
                <anchor moveWithCells="1">
                  <from>
                    <xdr:col>2</xdr:col>
                    <xdr:colOff>1085850</xdr:colOff>
                    <xdr:row>67</xdr:row>
                    <xdr:rowOff>28575</xdr:rowOff>
                  </from>
                  <to>
                    <xdr:col>2</xdr:col>
                    <xdr:colOff>1266825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6" r:id="rId58" name="Check Box 58">
              <controlPr defaultSize="0" autoFill="0" autoLine="0" autoPict="0">
                <anchor moveWithCells="1">
                  <from>
                    <xdr:col>2</xdr:col>
                    <xdr:colOff>933450</xdr:colOff>
                    <xdr:row>67</xdr:row>
                    <xdr:rowOff>28575</xdr:rowOff>
                  </from>
                  <to>
                    <xdr:col>2</xdr:col>
                    <xdr:colOff>1114425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7" r:id="rId59" name="Check Box 59">
              <controlPr defaultSize="0" autoFill="0" autoLine="0" autoPict="0">
                <anchor moveWithCells="1">
                  <from>
                    <xdr:col>2</xdr:col>
                    <xdr:colOff>781050</xdr:colOff>
                    <xdr:row>67</xdr:row>
                    <xdr:rowOff>28575</xdr:rowOff>
                  </from>
                  <to>
                    <xdr:col>2</xdr:col>
                    <xdr:colOff>962025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8" r:id="rId60" name="Check Box 60">
              <controlPr defaultSize="0" autoFill="0" autoLine="0" autoPict="0">
                <anchor moveWithCells="1">
                  <from>
                    <xdr:col>2</xdr:col>
                    <xdr:colOff>619125</xdr:colOff>
                    <xdr:row>67</xdr:row>
                    <xdr:rowOff>28575</xdr:rowOff>
                  </from>
                  <to>
                    <xdr:col>2</xdr:col>
                    <xdr:colOff>800100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09" r:id="rId61" name="Check Box 61">
              <controlPr defaultSize="0" autoFill="0" autoLine="0" autoPict="0">
                <anchor moveWithCells="1">
                  <from>
                    <xdr:col>2</xdr:col>
                    <xdr:colOff>466725</xdr:colOff>
                    <xdr:row>67</xdr:row>
                    <xdr:rowOff>28575</xdr:rowOff>
                  </from>
                  <to>
                    <xdr:col>2</xdr:col>
                    <xdr:colOff>647700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0" r:id="rId62" name="Check Box 62">
              <controlPr defaultSize="0" autoFill="0" autoLine="0" autoPict="0">
                <anchor moveWithCells="1">
                  <from>
                    <xdr:col>2</xdr:col>
                    <xdr:colOff>314325</xdr:colOff>
                    <xdr:row>67</xdr:row>
                    <xdr:rowOff>28575</xdr:rowOff>
                  </from>
                  <to>
                    <xdr:col>2</xdr:col>
                    <xdr:colOff>495300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1" r:id="rId63" name="Check Box 63">
              <controlPr defaultSize="0" autoFill="0" autoLine="0" autoPict="0">
                <anchor moveWithCells="1">
                  <from>
                    <xdr:col>2</xdr:col>
                    <xdr:colOff>161925</xdr:colOff>
                    <xdr:row>67</xdr:row>
                    <xdr:rowOff>28575</xdr:rowOff>
                  </from>
                  <to>
                    <xdr:col>2</xdr:col>
                    <xdr:colOff>342900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2" r:id="rId64" name="Check Box 64">
              <controlPr defaultSize="0" autoFill="0" autoLine="0" autoPict="0">
                <anchor moveWithCells="1">
                  <from>
                    <xdr:col>2</xdr:col>
                    <xdr:colOff>9525</xdr:colOff>
                    <xdr:row>67</xdr:row>
                    <xdr:rowOff>28575</xdr:rowOff>
                  </from>
                  <to>
                    <xdr:col>2</xdr:col>
                    <xdr:colOff>190500</xdr:colOff>
                    <xdr:row>68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3" r:id="rId65" name="Drop Down 65">
              <controlPr defaultSize="0" autoLine="0" autoPict="0">
                <anchor moveWithCells="1">
                  <from>
                    <xdr:col>2</xdr:col>
                    <xdr:colOff>0</xdr:colOff>
                    <xdr:row>77</xdr:row>
                    <xdr:rowOff>0</xdr:rowOff>
                  </from>
                  <to>
                    <xdr:col>2</xdr:col>
                    <xdr:colOff>762000</xdr:colOff>
                    <xdr:row>78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4" r:id="rId66" name="Check Box 66">
              <controlPr defaultSize="0" autoFill="0" autoLine="0" autoPict="0">
                <anchor moveWithCells="1">
                  <from>
                    <xdr:col>2</xdr:col>
                    <xdr:colOff>0</xdr:colOff>
                    <xdr:row>78</xdr:row>
                    <xdr:rowOff>9525</xdr:rowOff>
                  </from>
                  <to>
                    <xdr:col>2</xdr:col>
                    <xdr:colOff>1571625</xdr:colOff>
                    <xdr:row>79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5" r:id="rId67" name="Check Box 67">
              <controlPr defaultSize="0" autoFill="0" autoLine="0" autoPict="0">
                <anchor moveWithCells="1">
                  <from>
                    <xdr:col>2</xdr:col>
                    <xdr:colOff>0</xdr:colOff>
                    <xdr:row>79</xdr:row>
                    <xdr:rowOff>9525</xdr:rowOff>
                  </from>
                  <to>
                    <xdr:col>2</xdr:col>
                    <xdr:colOff>1571625</xdr:colOff>
                    <xdr:row>80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16" r:id="rId68" name="Drop Down 68">
              <controlPr defaultSize="0" autoLine="0" autoPict="0">
                <anchor moveWithCells="1">
                  <from>
                    <xdr:col>1</xdr:col>
                    <xdr:colOff>2152650</xdr:colOff>
                    <xdr:row>79</xdr:row>
                    <xdr:rowOff>180975</xdr:rowOff>
                  </from>
                  <to>
                    <xdr:col>2</xdr:col>
                    <xdr:colOff>2266950</xdr:colOff>
                    <xdr:row>80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2" r:id="rId69" name="Check Box 84">
              <controlPr defaultSize="0" autoFill="0" autoLine="0" autoPict="0">
                <anchor moveWithCells="1">
                  <from>
                    <xdr:col>2</xdr:col>
                    <xdr:colOff>9525</xdr:colOff>
                    <xdr:row>82</xdr:row>
                    <xdr:rowOff>9525</xdr:rowOff>
                  </from>
                  <to>
                    <xdr:col>2</xdr:col>
                    <xdr:colOff>1771650</xdr:colOff>
                    <xdr:row>83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3" r:id="rId70" name="Check Box 85">
              <controlPr defaultSize="0" autoFill="0" autoLine="0" autoPict="0">
                <anchor moveWithCells="1">
                  <from>
                    <xdr:col>2</xdr:col>
                    <xdr:colOff>0</xdr:colOff>
                    <xdr:row>83</xdr:row>
                    <xdr:rowOff>9525</xdr:rowOff>
                  </from>
                  <to>
                    <xdr:col>2</xdr:col>
                    <xdr:colOff>1571625</xdr:colOff>
                    <xdr:row>84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4" r:id="rId71" name="Drop Down 86">
              <controlPr defaultSize="0" autoLine="0" autoPict="0">
                <anchor moveWithCells="1">
                  <from>
                    <xdr:col>2</xdr:col>
                    <xdr:colOff>0</xdr:colOff>
                    <xdr:row>85</xdr:row>
                    <xdr:rowOff>0</xdr:rowOff>
                  </from>
                  <to>
                    <xdr:col>2</xdr:col>
                    <xdr:colOff>762000</xdr:colOff>
                    <xdr:row>86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5" r:id="rId72" name="Check Box 87">
              <controlPr defaultSize="0" autoFill="0" autoLine="0" autoPict="0">
                <anchor moveWithCells="1">
                  <from>
                    <xdr:col>2</xdr:col>
                    <xdr:colOff>1085850</xdr:colOff>
                    <xdr:row>86</xdr:row>
                    <xdr:rowOff>28575</xdr:rowOff>
                  </from>
                  <to>
                    <xdr:col>2</xdr:col>
                    <xdr:colOff>1266825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6" r:id="rId73" name="Check Box 88">
              <controlPr defaultSize="0" autoFill="0" autoLine="0" autoPict="0">
                <anchor moveWithCells="1">
                  <from>
                    <xdr:col>2</xdr:col>
                    <xdr:colOff>933450</xdr:colOff>
                    <xdr:row>86</xdr:row>
                    <xdr:rowOff>28575</xdr:rowOff>
                  </from>
                  <to>
                    <xdr:col>2</xdr:col>
                    <xdr:colOff>1114425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7" r:id="rId74" name="Check Box 89">
              <controlPr defaultSize="0" autoFill="0" autoLine="0" autoPict="0">
                <anchor moveWithCells="1">
                  <from>
                    <xdr:col>2</xdr:col>
                    <xdr:colOff>781050</xdr:colOff>
                    <xdr:row>86</xdr:row>
                    <xdr:rowOff>28575</xdr:rowOff>
                  </from>
                  <to>
                    <xdr:col>2</xdr:col>
                    <xdr:colOff>962025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8" r:id="rId75" name="Check Box 90">
              <controlPr defaultSize="0" autoFill="0" autoLine="0" autoPict="0">
                <anchor moveWithCells="1">
                  <from>
                    <xdr:col>2</xdr:col>
                    <xdr:colOff>628650</xdr:colOff>
                    <xdr:row>86</xdr:row>
                    <xdr:rowOff>28575</xdr:rowOff>
                  </from>
                  <to>
                    <xdr:col>2</xdr:col>
                    <xdr:colOff>809625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39" r:id="rId76" name="Check Box 91">
              <controlPr defaultSize="0" autoFill="0" autoLine="0" autoPict="0">
                <anchor moveWithCells="1">
                  <from>
                    <xdr:col>2</xdr:col>
                    <xdr:colOff>476250</xdr:colOff>
                    <xdr:row>86</xdr:row>
                    <xdr:rowOff>28575</xdr:rowOff>
                  </from>
                  <to>
                    <xdr:col>2</xdr:col>
                    <xdr:colOff>657225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0" r:id="rId77" name="Check Box 92">
              <controlPr defaultSize="0" autoFill="0" autoLine="0" autoPict="0">
                <anchor moveWithCells="1">
                  <from>
                    <xdr:col>2</xdr:col>
                    <xdr:colOff>314325</xdr:colOff>
                    <xdr:row>86</xdr:row>
                    <xdr:rowOff>28575</xdr:rowOff>
                  </from>
                  <to>
                    <xdr:col>2</xdr:col>
                    <xdr:colOff>495300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1" r:id="rId78" name="Check Box 93">
              <controlPr defaultSize="0" autoFill="0" autoLine="0" autoPict="0">
                <anchor moveWithCells="1">
                  <from>
                    <xdr:col>2</xdr:col>
                    <xdr:colOff>161925</xdr:colOff>
                    <xdr:row>86</xdr:row>
                    <xdr:rowOff>28575</xdr:rowOff>
                  </from>
                  <to>
                    <xdr:col>2</xdr:col>
                    <xdr:colOff>342900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2" r:id="rId79" name="Check Box 94">
              <controlPr defaultSize="0" autoFill="0" autoLine="0" autoPict="0">
                <anchor moveWithCells="1">
                  <from>
                    <xdr:col>2</xdr:col>
                    <xdr:colOff>9525</xdr:colOff>
                    <xdr:row>86</xdr:row>
                    <xdr:rowOff>28575</xdr:rowOff>
                  </from>
                  <to>
                    <xdr:col>2</xdr:col>
                    <xdr:colOff>190500</xdr:colOff>
                    <xdr:row>87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3" r:id="rId80" name="Drop Down 95">
              <controlPr defaultSize="0" autoLine="0" autoPict="0">
                <anchor moveWithCells="1">
                  <from>
                    <xdr:col>2</xdr:col>
                    <xdr:colOff>0</xdr:colOff>
                    <xdr:row>96</xdr:row>
                    <xdr:rowOff>0</xdr:rowOff>
                  </from>
                  <to>
                    <xdr:col>2</xdr:col>
                    <xdr:colOff>762000</xdr:colOff>
                    <xdr:row>97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4" r:id="rId81" name="Check Box 96">
              <controlPr defaultSize="0" autoFill="0" autoLine="0" autoPict="0">
                <anchor moveWithCells="1">
                  <from>
                    <xdr:col>2</xdr:col>
                    <xdr:colOff>0</xdr:colOff>
                    <xdr:row>97</xdr:row>
                    <xdr:rowOff>9525</xdr:rowOff>
                  </from>
                  <to>
                    <xdr:col>2</xdr:col>
                    <xdr:colOff>1571625</xdr:colOff>
                    <xdr:row>98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5" r:id="rId82" name="Check Box 97">
              <controlPr defaultSize="0" autoFill="0" autoLine="0" autoPict="0">
                <anchor moveWithCells="1">
                  <from>
                    <xdr:col>2</xdr:col>
                    <xdr:colOff>0</xdr:colOff>
                    <xdr:row>98</xdr:row>
                    <xdr:rowOff>9525</xdr:rowOff>
                  </from>
                  <to>
                    <xdr:col>2</xdr:col>
                    <xdr:colOff>1571625</xdr:colOff>
                    <xdr:row>99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6" r:id="rId83" name="Drop Down 98">
              <controlPr defaultSize="0" autoLine="0" autoPict="0">
                <anchor moveWithCells="1">
                  <from>
                    <xdr:col>1</xdr:col>
                    <xdr:colOff>2152650</xdr:colOff>
                    <xdr:row>98</xdr:row>
                    <xdr:rowOff>180975</xdr:rowOff>
                  </from>
                  <to>
                    <xdr:col>2</xdr:col>
                    <xdr:colOff>2266950</xdr:colOff>
                    <xdr:row>99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8" r:id="rId84" name="Check Box 100">
              <controlPr defaultSize="0" autoFill="0" autoLine="0" autoPict="0">
                <anchor moveWithCells="1">
                  <from>
                    <xdr:col>2</xdr:col>
                    <xdr:colOff>9525</xdr:colOff>
                    <xdr:row>101</xdr:row>
                    <xdr:rowOff>9525</xdr:rowOff>
                  </from>
                  <to>
                    <xdr:col>2</xdr:col>
                    <xdr:colOff>1771650</xdr:colOff>
                    <xdr:row>102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9" r:id="rId85" name="Check Box 101">
              <controlPr defaultSize="0" autoFill="0" autoLine="0" autoPict="0">
                <anchor moveWithCells="1">
                  <from>
                    <xdr:col>2</xdr:col>
                    <xdr:colOff>0</xdr:colOff>
                    <xdr:row>102</xdr:row>
                    <xdr:rowOff>9525</xdr:rowOff>
                  </from>
                  <to>
                    <xdr:col>2</xdr:col>
                    <xdr:colOff>1571625</xdr:colOff>
                    <xdr:row>103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" r:id="rId86" name="Drop Down 102">
              <controlPr defaultSize="0" autoLine="0" autoPict="0">
                <anchor moveWithCells="1">
                  <from>
                    <xdr:col>2</xdr:col>
                    <xdr:colOff>0</xdr:colOff>
                    <xdr:row>104</xdr:row>
                    <xdr:rowOff>0</xdr:rowOff>
                  </from>
                  <to>
                    <xdr:col>2</xdr:col>
                    <xdr:colOff>762000</xdr:colOff>
                    <xdr:row>105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1" r:id="rId87" name="Check Box 103">
              <controlPr defaultSize="0" autoFill="0" autoLine="0" autoPict="0">
                <anchor moveWithCells="1">
                  <from>
                    <xdr:col>2</xdr:col>
                    <xdr:colOff>1085850</xdr:colOff>
                    <xdr:row>105</xdr:row>
                    <xdr:rowOff>28575</xdr:rowOff>
                  </from>
                  <to>
                    <xdr:col>2</xdr:col>
                    <xdr:colOff>1266825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2" r:id="rId88" name="Check Box 104">
              <controlPr defaultSize="0" autoFill="0" autoLine="0" autoPict="0">
                <anchor moveWithCells="1">
                  <from>
                    <xdr:col>2</xdr:col>
                    <xdr:colOff>933450</xdr:colOff>
                    <xdr:row>105</xdr:row>
                    <xdr:rowOff>28575</xdr:rowOff>
                  </from>
                  <to>
                    <xdr:col>2</xdr:col>
                    <xdr:colOff>1114425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3" r:id="rId89" name="Check Box 105">
              <controlPr defaultSize="0" autoFill="0" autoLine="0" autoPict="0">
                <anchor moveWithCells="1">
                  <from>
                    <xdr:col>2</xdr:col>
                    <xdr:colOff>781050</xdr:colOff>
                    <xdr:row>105</xdr:row>
                    <xdr:rowOff>28575</xdr:rowOff>
                  </from>
                  <to>
                    <xdr:col>2</xdr:col>
                    <xdr:colOff>962025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4" r:id="rId90" name="Check Box 106">
              <controlPr defaultSize="0" autoFill="0" autoLine="0" autoPict="0">
                <anchor moveWithCells="1">
                  <from>
                    <xdr:col>2</xdr:col>
                    <xdr:colOff>628650</xdr:colOff>
                    <xdr:row>105</xdr:row>
                    <xdr:rowOff>28575</xdr:rowOff>
                  </from>
                  <to>
                    <xdr:col>2</xdr:col>
                    <xdr:colOff>809625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5" r:id="rId91" name="Check Box 107">
              <controlPr defaultSize="0" autoFill="0" autoLine="0" autoPict="0">
                <anchor moveWithCells="1">
                  <from>
                    <xdr:col>2</xdr:col>
                    <xdr:colOff>476250</xdr:colOff>
                    <xdr:row>105</xdr:row>
                    <xdr:rowOff>28575</xdr:rowOff>
                  </from>
                  <to>
                    <xdr:col>2</xdr:col>
                    <xdr:colOff>657225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6" r:id="rId92" name="Check Box 108">
              <controlPr defaultSize="0" autoFill="0" autoLine="0" autoPict="0">
                <anchor moveWithCells="1">
                  <from>
                    <xdr:col>2</xdr:col>
                    <xdr:colOff>314325</xdr:colOff>
                    <xdr:row>105</xdr:row>
                    <xdr:rowOff>28575</xdr:rowOff>
                  </from>
                  <to>
                    <xdr:col>2</xdr:col>
                    <xdr:colOff>495300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7" r:id="rId93" name="Check Box 109">
              <controlPr defaultSize="0" autoFill="0" autoLine="0" autoPict="0">
                <anchor moveWithCells="1">
                  <from>
                    <xdr:col>2</xdr:col>
                    <xdr:colOff>161925</xdr:colOff>
                    <xdr:row>105</xdr:row>
                    <xdr:rowOff>28575</xdr:rowOff>
                  </from>
                  <to>
                    <xdr:col>2</xdr:col>
                    <xdr:colOff>342900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8" r:id="rId94" name="Check Box 110">
              <controlPr defaultSize="0" autoFill="0" autoLine="0" autoPict="0">
                <anchor moveWithCells="1">
                  <from>
                    <xdr:col>2</xdr:col>
                    <xdr:colOff>9525</xdr:colOff>
                    <xdr:row>105</xdr:row>
                    <xdr:rowOff>28575</xdr:rowOff>
                  </from>
                  <to>
                    <xdr:col>2</xdr:col>
                    <xdr:colOff>190500</xdr:colOff>
                    <xdr:row>106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9" r:id="rId95" name="Drop Down 111">
              <controlPr defaultSize="0" autoLine="0" autoPict="0">
                <anchor moveWithCells="1">
                  <from>
                    <xdr:col>2</xdr:col>
                    <xdr:colOff>0</xdr:colOff>
                    <xdr:row>115</xdr:row>
                    <xdr:rowOff>0</xdr:rowOff>
                  </from>
                  <to>
                    <xdr:col>2</xdr:col>
                    <xdr:colOff>762000</xdr:colOff>
                    <xdr:row>116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0" r:id="rId96" name="Check Box 112">
              <controlPr defaultSize="0" autoFill="0" autoLine="0" autoPict="0">
                <anchor moveWithCells="1">
                  <from>
                    <xdr:col>2</xdr:col>
                    <xdr:colOff>0</xdr:colOff>
                    <xdr:row>116</xdr:row>
                    <xdr:rowOff>9525</xdr:rowOff>
                  </from>
                  <to>
                    <xdr:col>2</xdr:col>
                    <xdr:colOff>1571625</xdr:colOff>
                    <xdr:row>117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1" r:id="rId97" name="Check Box 113">
              <controlPr defaultSize="0" autoFill="0" autoLine="0" autoPict="0">
                <anchor moveWithCells="1">
                  <from>
                    <xdr:col>2</xdr:col>
                    <xdr:colOff>0</xdr:colOff>
                    <xdr:row>117</xdr:row>
                    <xdr:rowOff>9525</xdr:rowOff>
                  </from>
                  <to>
                    <xdr:col>2</xdr:col>
                    <xdr:colOff>1571625</xdr:colOff>
                    <xdr:row>118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2" r:id="rId98" name="Drop Down 114">
              <controlPr defaultSize="0" autoLine="0" autoPict="0">
                <anchor moveWithCells="1">
                  <from>
                    <xdr:col>1</xdr:col>
                    <xdr:colOff>2152650</xdr:colOff>
                    <xdr:row>117</xdr:row>
                    <xdr:rowOff>180975</xdr:rowOff>
                  </from>
                  <to>
                    <xdr:col>2</xdr:col>
                    <xdr:colOff>2266950</xdr:colOff>
                    <xdr:row>118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3" r:id="rId99" name="Check Box 115">
              <controlPr defaultSize="0" autoFill="0" autoLine="0" autoPict="0">
                <anchor moveWithCells="1">
                  <from>
                    <xdr:col>2</xdr:col>
                    <xdr:colOff>9525</xdr:colOff>
                    <xdr:row>120</xdr:row>
                    <xdr:rowOff>9525</xdr:rowOff>
                  </from>
                  <to>
                    <xdr:col>2</xdr:col>
                    <xdr:colOff>1771650</xdr:colOff>
                    <xdr:row>121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4" r:id="rId100" name="Check Box 116">
              <controlPr defaultSize="0" autoFill="0" autoLine="0" autoPict="0">
                <anchor moveWithCells="1">
                  <from>
                    <xdr:col>2</xdr:col>
                    <xdr:colOff>0</xdr:colOff>
                    <xdr:row>121</xdr:row>
                    <xdr:rowOff>9525</xdr:rowOff>
                  </from>
                  <to>
                    <xdr:col>2</xdr:col>
                    <xdr:colOff>1571625</xdr:colOff>
                    <xdr:row>122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5" r:id="rId101" name="Drop Down 117">
              <controlPr defaultSize="0" autoLine="0" autoPict="0">
                <anchor moveWithCells="1">
                  <from>
                    <xdr:col>2</xdr:col>
                    <xdr:colOff>0</xdr:colOff>
                    <xdr:row>123</xdr:row>
                    <xdr:rowOff>0</xdr:rowOff>
                  </from>
                  <to>
                    <xdr:col>2</xdr:col>
                    <xdr:colOff>762000</xdr:colOff>
                    <xdr:row>124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6" r:id="rId102" name="Check Box 118">
              <controlPr defaultSize="0" autoFill="0" autoLine="0" autoPict="0">
                <anchor moveWithCells="1">
                  <from>
                    <xdr:col>2</xdr:col>
                    <xdr:colOff>1085850</xdr:colOff>
                    <xdr:row>124</xdr:row>
                    <xdr:rowOff>28575</xdr:rowOff>
                  </from>
                  <to>
                    <xdr:col>2</xdr:col>
                    <xdr:colOff>1266825</xdr:colOff>
                    <xdr:row>125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7" r:id="rId103" name="Check Box 119">
              <controlPr defaultSize="0" autoFill="0" autoLine="0" autoPict="0">
                <anchor moveWithCells="1">
                  <from>
                    <xdr:col>2</xdr:col>
                    <xdr:colOff>933450</xdr:colOff>
                    <xdr:row>124</xdr:row>
                    <xdr:rowOff>28575</xdr:rowOff>
                  </from>
                  <to>
                    <xdr:col>2</xdr:col>
                    <xdr:colOff>1114425</xdr:colOff>
                    <xdr:row>125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8" r:id="rId104" name="Check Box 120">
              <controlPr defaultSize="0" autoFill="0" autoLine="0" autoPict="0">
                <anchor moveWithCells="1">
                  <from>
                    <xdr:col>2</xdr:col>
                    <xdr:colOff>781050</xdr:colOff>
                    <xdr:row>124</xdr:row>
                    <xdr:rowOff>28575</xdr:rowOff>
                  </from>
                  <to>
                    <xdr:col>2</xdr:col>
                    <xdr:colOff>962025</xdr:colOff>
                    <xdr:row>125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69" r:id="rId105" name="Check Box 121">
              <controlPr defaultSize="0" autoFill="0" autoLine="0" autoPict="0">
                <anchor moveWithCells="1">
                  <from>
                    <xdr:col>2</xdr:col>
                    <xdr:colOff>628650</xdr:colOff>
                    <xdr:row>124</xdr:row>
                    <xdr:rowOff>28575</xdr:rowOff>
                  </from>
                  <to>
                    <xdr:col>2</xdr:col>
                    <xdr:colOff>809625</xdr:colOff>
                    <xdr:row>125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0" r:id="rId106" name="Check Box 122">
              <controlPr defaultSize="0" autoFill="0" autoLine="0" autoPict="0">
                <anchor moveWithCells="1">
                  <from>
                    <xdr:col>2</xdr:col>
                    <xdr:colOff>476250</xdr:colOff>
                    <xdr:row>124</xdr:row>
                    <xdr:rowOff>28575</xdr:rowOff>
                  </from>
                  <to>
                    <xdr:col>2</xdr:col>
                    <xdr:colOff>657225</xdr:colOff>
                    <xdr:row>125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1" r:id="rId107" name="Check Box 123">
              <controlPr defaultSize="0" autoFill="0" autoLine="0" autoPict="0">
                <anchor moveWithCells="1">
                  <from>
                    <xdr:col>2</xdr:col>
                    <xdr:colOff>314325</xdr:colOff>
                    <xdr:row>124</xdr:row>
                    <xdr:rowOff>28575</xdr:rowOff>
                  </from>
                  <to>
                    <xdr:col>2</xdr:col>
                    <xdr:colOff>495300</xdr:colOff>
                    <xdr:row>125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2" r:id="rId108" name="Check Box 124">
              <controlPr defaultSize="0" autoFill="0" autoLine="0" autoPict="0">
                <anchor moveWithCells="1">
                  <from>
                    <xdr:col>2</xdr:col>
                    <xdr:colOff>161925</xdr:colOff>
                    <xdr:row>124</xdr:row>
                    <xdr:rowOff>28575</xdr:rowOff>
                  </from>
                  <to>
                    <xdr:col>2</xdr:col>
                    <xdr:colOff>342900</xdr:colOff>
                    <xdr:row>125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3" r:id="rId109" name="Check Box 125">
              <controlPr defaultSize="0" autoFill="0" autoLine="0" autoPict="0">
                <anchor moveWithCells="1">
                  <from>
                    <xdr:col>2</xdr:col>
                    <xdr:colOff>9525</xdr:colOff>
                    <xdr:row>124</xdr:row>
                    <xdr:rowOff>28575</xdr:rowOff>
                  </from>
                  <to>
                    <xdr:col>2</xdr:col>
                    <xdr:colOff>190500</xdr:colOff>
                    <xdr:row>125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4" r:id="rId110" name="Drop Down 126">
              <controlPr defaultSize="0" autoLine="0" autoPict="0">
                <anchor moveWithCells="1">
                  <from>
                    <xdr:col>2</xdr:col>
                    <xdr:colOff>0</xdr:colOff>
                    <xdr:row>134</xdr:row>
                    <xdr:rowOff>0</xdr:rowOff>
                  </from>
                  <to>
                    <xdr:col>2</xdr:col>
                    <xdr:colOff>762000</xdr:colOff>
                    <xdr:row>135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5" r:id="rId111" name="Check Box 127">
              <controlPr defaultSize="0" autoFill="0" autoLine="0" autoPict="0">
                <anchor moveWithCells="1">
                  <from>
                    <xdr:col>2</xdr:col>
                    <xdr:colOff>0</xdr:colOff>
                    <xdr:row>135</xdr:row>
                    <xdr:rowOff>9525</xdr:rowOff>
                  </from>
                  <to>
                    <xdr:col>2</xdr:col>
                    <xdr:colOff>1571625</xdr:colOff>
                    <xdr:row>136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6" r:id="rId112" name="Check Box 128">
              <controlPr defaultSize="0" autoFill="0" autoLine="0" autoPict="0">
                <anchor moveWithCells="1">
                  <from>
                    <xdr:col>2</xdr:col>
                    <xdr:colOff>0</xdr:colOff>
                    <xdr:row>136</xdr:row>
                    <xdr:rowOff>9525</xdr:rowOff>
                  </from>
                  <to>
                    <xdr:col>2</xdr:col>
                    <xdr:colOff>1571625</xdr:colOff>
                    <xdr:row>137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7" r:id="rId113" name="Drop Down 129">
              <controlPr defaultSize="0" autoLine="0" autoPict="0">
                <anchor moveWithCells="1">
                  <from>
                    <xdr:col>1</xdr:col>
                    <xdr:colOff>2152650</xdr:colOff>
                    <xdr:row>136</xdr:row>
                    <xdr:rowOff>180975</xdr:rowOff>
                  </from>
                  <to>
                    <xdr:col>2</xdr:col>
                    <xdr:colOff>2266950</xdr:colOff>
                    <xdr:row>137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8" r:id="rId114" name="Check Box 130">
              <controlPr defaultSize="0" autoFill="0" autoLine="0" autoPict="0">
                <anchor moveWithCells="1">
                  <from>
                    <xdr:col>2</xdr:col>
                    <xdr:colOff>9525</xdr:colOff>
                    <xdr:row>139</xdr:row>
                    <xdr:rowOff>9525</xdr:rowOff>
                  </from>
                  <to>
                    <xdr:col>2</xdr:col>
                    <xdr:colOff>1771650</xdr:colOff>
                    <xdr:row>140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79" r:id="rId115" name="Check Box 131">
              <controlPr defaultSize="0" autoFill="0" autoLine="0" autoPict="0">
                <anchor moveWithCells="1">
                  <from>
                    <xdr:col>2</xdr:col>
                    <xdr:colOff>0</xdr:colOff>
                    <xdr:row>140</xdr:row>
                    <xdr:rowOff>9525</xdr:rowOff>
                  </from>
                  <to>
                    <xdr:col>2</xdr:col>
                    <xdr:colOff>1571625</xdr:colOff>
                    <xdr:row>141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0" r:id="rId116" name="Drop Down 132">
              <controlPr defaultSize="0" autoLine="0" autoPict="0">
                <anchor moveWithCells="1">
                  <from>
                    <xdr:col>2</xdr:col>
                    <xdr:colOff>0</xdr:colOff>
                    <xdr:row>142</xdr:row>
                    <xdr:rowOff>0</xdr:rowOff>
                  </from>
                  <to>
                    <xdr:col>2</xdr:col>
                    <xdr:colOff>762000</xdr:colOff>
                    <xdr:row>143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1" r:id="rId117" name="Check Box 133">
              <controlPr defaultSize="0" autoFill="0" autoLine="0" autoPict="0">
                <anchor moveWithCells="1">
                  <from>
                    <xdr:col>2</xdr:col>
                    <xdr:colOff>1085850</xdr:colOff>
                    <xdr:row>143</xdr:row>
                    <xdr:rowOff>28575</xdr:rowOff>
                  </from>
                  <to>
                    <xdr:col>2</xdr:col>
                    <xdr:colOff>1266825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2" r:id="rId118" name="Check Box 134">
              <controlPr defaultSize="0" autoFill="0" autoLine="0" autoPict="0">
                <anchor moveWithCells="1">
                  <from>
                    <xdr:col>2</xdr:col>
                    <xdr:colOff>933450</xdr:colOff>
                    <xdr:row>143</xdr:row>
                    <xdr:rowOff>28575</xdr:rowOff>
                  </from>
                  <to>
                    <xdr:col>2</xdr:col>
                    <xdr:colOff>1114425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3" r:id="rId119" name="Check Box 135">
              <controlPr defaultSize="0" autoFill="0" autoLine="0" autoPict="0">
                <anchor moveWithCells="1">
                  <from>
                    <xdr:col>2</xdr:col>
                    <xdr:colOff>781050</xdr:colOff>
                    <xdr:row>143</xdr:row>
                    <xdr:rowOff>28575</xdr:rowOff>
                  </from>
                  <to>
                    <xdr:col>2</xdr:col>
                    <xdr:colOff>962025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4" r:id="rId120" name="Check Box 136">
              <controlPr defaultSize="0" autoFill="0" autoLine="0" autoPict="0">
                <anchor moveWithCells="1">
                  <from>
                    <xdr:col>2</xdr:col>
                    <xdr:colOff>628650</xdr:colOff>
                    <xdr:row>143</xdr:row>
                    <xdr:rowOff>28575</xdr:rowOff>
                  </from>
                  <to>
                    <xdr:col>2</xdr:col>
                    <xdr:colOff>809625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5" r:id="rId121" name="Check Box 137">
              <controlPr defaultSize="0" autoFill="0" autoLine="0" autoPict="0">
                <anchor moveWithCells="1">
                  <from>
                    <xdr:col>2</xdr:col>
                    <xdr:colOff>476250</xdr:colOff>
                    <xdr:row>143</xdr:row>
                    <xdr:rowOff>28575</xdr:rowOff>
                  </from>
                  <to>
                    <xdr:col>2</xdr:col>
                    <xdr:colOff>657225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6" r:id="rId122" name="Check Box 138">
              <controlPr defaultSize="0" autoFill="0" autoLine="0" autoPict="0">
                <anchor moveWithCells="1">
                  <from>
                    <xdr:col>2</xdr:col>
                    <xdr:colOff>314325</xdr:colOff>
                    <xdr:row>143</xdr:row>
                    <xdr:rowOff>28575</xdr:rowOff>
                  </from>
                  <to>
                    <xdr:col>2</xdr:col>
                    <xdr:colOff>495300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7" r:id="rId123" name="Check Box 139">
              <controlPr defaultSize="0" autoFill="0" autoLine="0" autoPict="0">
                <anchor moveWithCells="1">
                  <from>
                    <xdr:col>2</xdr:col>
                    <xdr:colOff>161925</xdr:colOff>
                    <xdr:row>143</xdr:row>
                    <xdr:rowOff>28575</xdr:rowOff>
                  </from>
                  <to>
                    <xdr:col>2</xdr:col>
                    <xdr:colOff>342900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8" r:id="rId124" name="Check Box 140">
              <controlPr defaultSize="0" autoFill="0" autoLine="0" autoPict="0">
                <anchor moveWithCells="1">
                  <from>
                    <xdr:col>2</xdr:col>
                    <xdr:colOff>9525</xdr:colOff>
                    <xdr:row>143</xdr:row>
                    <xdr:rowOff>28575</xdr:rowOff>
                  </from>
                  <to>
                    <xdr:col>2</xdr:col>
                    <xdr:colOff>190500</xdr:colOff>
                    <xdr:row>144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89" r:id="rId125" name="Drop Down 141">
              <controlPr defaultSize="0" autoLine="0" autoPict="0">
                <anchor moveWithCells="1">
                  <from>
                    <xdr:col>2</xdr:col>
                    <xdr:colOff>0</xdr:colOff>
                    <xdr:row>153</xdr:row>
                    <xdr:rowOff>0</xdr:rowOff>
                  </from>
                  <to>
                    <xdr:col>2</xdr:col>
                    <xdr:colOff>762000</xdr:colOff>
                    <xdr:row>154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90" r:id="rId126" name="Check Box 142">
              <controlPr defaultSize="0" autoFill="0" autoLine="0" autoPict="0">
                <anchor moveWithCells="1">
                  <from>
                    <xdr:col>2</xdr:col>
                    <xdr:colOff>0</xdr:colOff>
                    <xdr:row>154</xdr:row>
                    <xdr:rowOff>9525</xdr:rowOff>
                  </from>
                  <to>
                    <xdr:col>2</xdr:col>
                    <xdr:colOff>1571625</xdr:colOff>
                    <xdr:row>155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91" r:id="rId127" name="Check Box 143">
              <controlPr defaultSize="0" autoFill="0" autoLine="0" autoPict="0">
                <anchor moveWithCells="1">
                  <from>
                    <xdr:col>2</xdr:col>
                    <xdr:colOff>0</xdr:colOff>
                    <xdr:row>155</xdr:row>
                    <xdr:rowOff>9525</xdr:rowOff>
                  </from>
                  <to>
                    <xdr:col>2</xdr:col>
                    <xdr:colOff>1571625</xdr:colOff>
                    <xdr:row>156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92" r:id="rId128" name="Drop Down 144">
              <controlPr defaultSize="0" autoLine="0" autoPict="0">
                <anchor moveWithCells="1">
                  <from>
                    <xdr:col>1</xdr:col>
                    <xdr:colOff>2152650</xdr:colOff>
                    <xdr:row>155</xdr:row>
                    <xdr:rowOff>180975</xdr:rowOff>
                  </from>
                  <to>
                    <xdr:col>2</xdr:col>
                    <xdr:colOff>2266950</xdr:colOff>
                    <xdr:row>156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93" r:id="rId129" name="Check Box 145">
              <controlPr locked="0" defaultSize="0" autoFill="0" autoLine="0" autoPict="0" altText="Configure Region">
                <anchor moveWithCells="1">
                  <from>
                    <xdr:col>2</xdr:col>
                    <xdr:colOff>9525</xdr:colOff>
                    <xdr:row>158</xdr:row>
                    <xdr:rowOff>9525</xdr:rowOff>
                  </from>
                  <to>
                    <xdr:col>2</xdr:col>
                    <xdr:colOff>1771650</xdr:colOff>
                    <xdr:row>159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94" r:id="rId130" name="Check Box 146">
              <controlPr locked="0" defaultSize="0" autoFill="0" autoLine="0" autoPict="0">
                <anchor moveWithCells="1">
                  <from>
                    <xdr:col>1</xdr:col>
                    <xdr:colOff>2152650</xdr:colOff>
                    <xdr:row>159</xdr:row>
                    <xdr:rowOff>9525</xdr:rowOff>
                  </from>
                  <to>
                    <xdr:col>2</xdr:col>
                    <xdr:colOff>1581150</xdr:colOff>
                    <xdr:row>160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95" r:id="rId131" name="Drop Down 147">
              <controlPr defaultSize="0" autoLine="0" autoPict="0">
                <anchor moveWithCells="1">
                  <from>
                    <xdr:col>2</xdr:col>
                    <xdr:colOff>0</xdr:colOff>
                    <xdr:row>161</xdr:row>
                    <xdr:rowOff>0</xdr:rowOff>
                  </from>
                  <to>
                    <xdr:col>2</xdr:col>
                    <xdr:colOff>771525</xdr:colOff>
                    <xdr:row>162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96" r:id="rId132" name="Check Box 148">
              <controlPr defaultSize="0" autoFill="0" autoLine="0" autoPict="0">
                <anchor moveWithCells="1">
                  <from>
                    <xdr:col>2</xdr:col>
                    <xdr:colOff>1095375</xdr:colOff>
                    <xdr:row>162</xdr:row>
                    <xdr:rowOff>28575</xdr:rowOff>
                  </from>
                  <to>
                    <xdr:col>2</xdr:col>
                    <xdr:colOff>1276350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97" r:id="rId133" name="Check Box 149">
              <controlPr defaultSize="0" autoFill="0" autoLine="0" autoPict="0">
                <anchor moveWithCells="1">
                  <from>
                    <xdr:col>2</xdr:col>
                    <xdr:colOff>942975</xdr:colOff>
                    <xdr:row>162</xdr:row>
                    <xdr:rowOff>28575</xdr:rowOff>
                  </from>
                  <to>
                    <xdr:col>2</xdr:col>
                    <xdr:colOff>1123950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98" r:id="rId134" name="Check Box 150">
              <controlPr defaultSize="0" autoFill="0" autoLine="0" autoPict="0">
                <anchor moveWithCells="1">
                  <from>
                    <xdr:col>2</xdr:col>
                    <xdr:colOff>790575</xdr:colOff>
                    <xdr:row>162</xdr:row>
                    <xdr:rowOff>28575</xdr:rowOff>
                  </from>
                  <to>
                    <xdr:col>2</xdr:col>
                    <xdr:colOff>971550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99" r:id="rId135" name="Check Box 151">
              <controlPr defaultSize="0" autoFill="0" autoLine="0" autoPict="0">
                <anchor moveWithCells="1">
                  <from>
                    <xdr:col>2</xdr:col>
                    <xdr:colOff>638175</xdr:colOff>
                    <xdr:row>162</xdr:row>
                    <xdr:rowOff>28575</xdr:rowOff>
                  </from>
                  <to>
                    <xdr:col>2</xdr:col>
                    <xdr:colOff>819150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00" r:id="rId136" name="Check Box 152">
              <controlPr defaultSize="0" autoFill="0" autoLine="0" autoPict="0">
                <anchor moveWithCells="1">
                  <from>
                    <xdr:col>2</xdr:col>
                    <xdr:colOff>476250</xdr:colOff>
                    <xdr:row>162</xdr:row>
                    <xdr:rowOff>28575</xdr:rowOff>
                  </from>
                  <to>
                    <xdr:col>2</xdr:col>
                    <xdr:colOff>657225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01" r:id="rId137" name="Check Box 153">
              <controlPr defaultSize="0" autoFill="0" autoLine="0" autoPict="0">
                <anchor moveWithCells="1">
                  <from>
                    <xdr:col>2</xdr:col>
                    <xdr:colOff>323850</xdr:colOff>
                    <xdr:row>162</xdr:row>
                    <xdr:rowOff>28575</xdr:rowOff>
                  </from>
                  <to>
                    <xdr:col>2</xdr:col>
                    <xdr:colOff>504825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02" r:id="rId138" name="Check Box 154">
              <controlPr defaultSize="0" autoFill="0" autoLine="0" autoPict="0">
                <anchor moveWithCells="1">
                  <from>
                    <xdr:col>2</xdr:col>
                    <xdr:colOff>171450</xdr:colOff>
                    <xdr:row>162</xdr:row>
                    <xdr:rowOff>28575</xdr:rowOff>
                  </from>
                  <to>
                    <xdr:col>2</xdr:col>
                    <xdr:colOff>352425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03" r:id="rId139" name="Check Box 155">
              <controlPr defaultSize="0" autoFill="0" autoLine="0" autoPict="0">
                <anchor moveWithCells="1">
                  <from>
                    <xdr:col>2</xdr:col>
                    <xdr:colOff>19050</xdr:colOff>
                    <xdr:row>162</xdr:row>
                    <xdr:rowOff>28575</xdr:rowOff>
                  </from>
                  <to>
                    <xdr:col>2</xdr:col>
                    <xdr:colOff>200025</xdr:colOff>
                    <xdr:row>163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04" r:id="rId140" name="Drop Down 156">
              <controlPr defaultSize="0" autoLine="0" autoPict="0">
                <anchor moveWithCells="1">
                  <from>
                    <xdr:col>2</xdr:col>
                    <xdr:colOff>0</xdr:colOff>
                    <xdr:row>172</xdr:row>
                    <xdr:rowOff>0</xdr:rowOff>
                  </from>
                  <to>
                    <xdr:col>2</xdr:col>
                    <xdr:colOff>771525</xdr:colOff>
                    <xdr:row>172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05" r:id="rId141" name="Check Box 157">
              <controlPr defaultSize="0" autoFill="0" autoLine="0" autoPict="0">
                <anchor moveWithCells="1">
                  <from>
                    <xdr:col>1</xdr:col>
                    <xdr:colOff>2152650</xdr:colOff>
                    <xdr:row>173</xdr:row>
                    <xdr:rowOff>9525</xdr:rowOff>
                  </from>
                  <to>
                    <xdr:col>2</xdr:col>
                    <xdr:colOff>1571625</xdr:colOff>
                    <xdr:row>174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06" r:id="rId142" name="Check Box 158">
              <controlPr defaultSize="0" autoFill="0" autoLine="0" autoPict="0">
                <anchor moveWithCells="1">
                  <from>
                    <xdr:col>1</xdr:col>
                    <xdr:colOff>2152650</xdr:colOff>
                    <xdr:row>174</xdr:row>
                    <xdr:rowOff>9525</xdr:rowOff>
                  </from>
                  <to>
                    <xdr:col>2</xdr:col>
                    <xdr:colOff>1571625</xdr:colOff>
                    <xdr:row>175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07" r:id="rId143" name="Drop Down 159">
              <controlPr defaultSize="0" autoLine="0" autoPict="0">
                <anchor moveWithCells="1">
                  <from>
                    <xdr:col>1</xdr:col>
                    <xdr:colOff>2152650</xdr:colOff>
                    <xdr:row>175</xdr:row>
                    <xdr:rowOff>9525</xdr:rowOff>
                  </from>
                  <to>
                    <xdr:col>2</xdr:col>
                    <xdr:colOff>2266950</xdr:colOff>
                    <xdr:row>175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24" r:id="rId144" name="Check Box 176">
              <controlPr defaultSize="0" autoFill="0" autoLine="0" autoPict="0">
                <anchor moveWithCells="1">
                  <from>
                    <xdr:col>2</xdr:col>
                    <xdr:colOff>9525</xdr:colOff>
                    <xdr:row>196</xdr:row>
                    <xdr:rowOff>9525</xdr:rowOff>
                  </from>
                  <to>
                    <xdr:col>2</xdr:col>
                    <xdr:colOff>1771650</xdr:colOff>
                    <xdr:row>197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25" r:id="rId145" name="Check Box 177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26" r:id="rId146" name="Drop Down 178">
              <controlPr defaultSize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27" r:id="rId147" name="Check Box 179">
              <controlPr defaultSize="0" autoFill="0" autoLine="0" autoPict="0">
                <anchor moveWithCells="1">
                  <from>
                    <xdr:col>2</xdr:col>
                    <xdr:colOff>1085850</xdr:colOff>
                    <xdr:row>200</xdr:row>
                    <xdr:rowOff>28575</xdr:rowOff>
                  </from>
                  <to>
                    <xdr:col>2</xdr:col>
                    <xdr:colOff>1266825</xdr:colOff>
                    <xdr:row>201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28" r:id="rId148" name="Check Box 180">
              <controlPr defaultSize="0" autoFill="0" autoLine="0" autoPict="0">
                <anchor moveWithCells="1">
                  <from>
                    <xdr:col>2</xdr:col>
                    <xdr:colOff>933450</xdr:colOff>
                    <xdr:row>200</xdr:row>
                    <xdr:rowOff>28575</xdr:rowOff>
                  </from>
                  <to>
                    <xdr:col>2</xdr:col>
                    <xdr:colOff>1114425</xdr:colOff>
                    <xdr:row>201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29" r:id="rId149" name="Check Box 181">
              <controlPr defaultSize="0" autoFill="0" autoLine="0" autoPict="0">
                <anchor moveWithCells="1">
                  <from>
                    <xdr:col>2</xdr:col>
                    <xdr:colOff>781050</xdr:colOff>
                    <xdr:row>200</xdr:row>
                    <xdr:rowOff>28575</xdr:rowOff>
                  </from>
                  <to>
                    <xdr:col>2</xdr:col>
                    <xdr:colOff>962025</xdr:colOff>
                    <xdr:row>201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30" r:id="rId150" name="Check Box 182">
              <controlPr defaultSize="0" autoFill="0" autoLine="0" autoPict="0">
                <anchor moveWithCells="1">
                  <from>
                    <xdr:col>2</xdr:col>
                    <xdr:colOff>628650</xdr:colOff>
                    <xdr:row>200</xdr:row>
                    <xdr:rowOff>28575</xdr:rowOff>
                  </from>
                  <to>
                    <xdr:col>2</xdr:col>
                    <xdr:colOff>809625</xdr:colOff>
                    <xdr:row>201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31" r:id="rId151" name="Check Box 183">
              <controlPr defaultSize="0" autoFill="0" autoLine="0" autoPict="0">
                <anchor moveWithCells="1">
                  <from>
                    <xdr:col>2</xdr:col>
                    <xdr:colOff>476250</xdr:colOff>
                    <xdr:row>200</xdr:row>
                    <xdr:rowOff>28575</xdr:rowOff>
                  </from>
                  <to>
                    <xdr:col>2</xdr:col>
                    <xdr:colOff>657225</xdr:colOff>
                    <xdr:row>201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32" r:id="rId152" name="Check Box 184">
              <controlPr defaultSize="0" autoFill="0" autoLine="0" autoPict="0">
                <anchor moveWithCells="1">
                  <from>
                    <xdr:col>2</xdr:col>
                    <xdr:colOff>314325</xdr:colOff>
                    <xdr:row>200</xdr:row>
                    <xdr:rowOff>28575</xdr:rowOff>
                  </from>
                  <to>
                    <xdr:col>2</xdr:col>
                    <xdr:colOff>495300</xdr:colOff>
                    <xdr:row>201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33" r:id="rId153" name="Check Box 185">
              <controlPr defaultSize="0" autoFill="0" autoLine="0" autoPict="0">
                <anchor moveWithCells="1">
                  <from>
                    <xdr:col>2</xdr:col>
                    <xdr:colOff>161925</xdr:colOff>
                    <xdr:row>200</xdr:row>
                    <xdr:rowOff>28575</xdr:rowOff>
                  </from>
                  <to>
                    <xdr:col>2</xdr:col>
                    <xdr:colOff>342900</xdr:colOff>
                    <xdr:row>201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34" r:id="rId154" name="Check Box 186">
              <controlPr defaultSize="0" autoFill="0" autoLine="0" autoPict="0">
                <anchor moveWithCells="1">
                  <from>
                    <xdr:col>2</xdr:col>
                    <xdr:colOff>9525</xdr:colOff>
                    <xdr:row>200</xdr:row>
                    <xdr:rowOff>28575</xdr:rowOff>
                  </from>
                  <to>
                    <xdr:col>2</xdr:col>
                    <xdr:colOff>190500</xdr:colOff>
                    <xdr:row>201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35" r:id="rId155" name="Drop Down 187">
              <controlPr defaultSize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36" r:id="rId156" name="Check Box 188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37" r:id="rId157" name="Check Box 189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38" r:id="rId158" name="Drop Down 190">
              <controlPr defaultSize="0" autoLine="0" autoPict="0">
                <anchor moveWithCells="1">
                  <from>
                    <xdr:col>1</xdr:col>
                    <xdr:colOff>2152650</xdr:colOff>
                    <xdr:row>212</xdr:row>
                    <xdr:rowOff>180975</xdr:rowOff>
                  </from>
                  <to>
                    <xdr:col>2</xdr:col>
                    <xdr:colOff>2266950</xdr:colOff>
                    <xdr:row>213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39" r:id="rId159" name="Check Box 191">
              <controlPr defaultSize="0" autoFill="0" autoLine="0" autoPict="0">
                <anchor moveWithCells="1">
                  <from>
                    <xdr:col>2</xdr:col>
                    <xdr:colOff>9525</xdr:colOff>
                    <xdr:row>215</xdr:row>
                    <xdr:rowOff>9525</xdr:rowOff>
                  </from>
                  <to>
                    <xdr:col>2</xdr:col>
                    <xdr:colOff>1771650</xdr:colOff>
                    <xdr:row>216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40" r:id="rId160" name="Check Box 192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41" r:id="rId161" name="Drop Down 193">
              <controlPr defaultSize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42" r:id="rId162" name="Check Box 194">
              <controlPr defaultSize="0" autoFill="0" autoLine="0" autoPict="0">
                <anchor moveWithCells="1">
                  <from>
                    <xdr:col>2</xdr:col>
                    <xdr:colOff>1085850</xdr:colOff>
                    <xdr:row>219</xdr:row>
                    <xdr:rowOff>28575</xdr:rowOff>
                  </from>
                  <to>
                    <xdr:col>2</xdr:col>
                    <xdr:colOff>1266825</xdr:colOff>
                    <xdr:row>220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43" r:id="rId163" name="Check Box 195">
              <controlPr defaultSize="0" autoFill="0" autoLine="0" autoPict="0">
                <anchor moveWithCells="1">
                  <from>
                    <xdr:col>2</xdr:col>
                    <xdr:colOff>933450</xdr:colOff>
                    <xdr:row>219</xdr:row>
                    <xdr:rowOff>28575</xdr:rowOff>
                  </from>
                  <to>
                    <xdr:col>2</xdr:col>
                    <xdr:colOff>1114425</xdr:colOff>
                    <xdr:row>220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44" r:id="rId164" name="Check Box 196">
              <controlPr defaultSize="0" autoFill="0" autoLine="0" autoPict="0">
                <anchor moveWithCells="1">
                  <from>
                    <xdr:col>2</xdr:col>
                    <xdr:colOff>781050</xdr:colOff>
                    <xdr:row>219</xdr:row>
                    <xdr:rowOff>28575</xdr:rowOff>
                  </from>
                  <to>
                    <xdr:col>2</xdr:col>
                    <xdr:colOff>962025</xdr:colOff>
                    <xdr:row>220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45" r:id="rId165" name="Check Box 197">
              <controlPr defaultSize="0" autoFill="0" autoLine="0" autoPict="0">
                <anchor moveWithCells="1">
                  <from>
                    <xdr:col>2</xdr:col>
                    <xdr:colOff>619125</xdr:colOff>
                    <xdr:row>219</xdr:row>
                    <xdr:rowOff>28575</xdr:rowOff>
                  </from>
                  <to>
                    <xdr:col>2</xdr:col>
                    <xdr:colOff>800100</xdr:colOff>
                    <xdr:row>220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46" r:id="rId166" name="Check Box 198">
              <controlPr defaultSize="0" autoFill="0" autoLine="0" autoPict="0">
                <anchor moveWithCells="1">
                  <from>
                    <xdr:col>2</xdr:col>
                    <xdr:colOff>466725</xdr:colOff>
                    <xdr:row>219</xdr:row>
                    <xdr:rowOff>28575</xdr:rowOff>
                  </from>
                  <to>
                    <xdr:col>2</xdr:col>
                    <xdr:colOff>647700</xdr:colOff>
                    <xdr:row>220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47" r:id="rId167" name="Check Box 199">
              <controlPr defaultSize="0" autoFill="0" autoLine="0" autoPict="0">
                <anchor moveWithCells="1">
                  <from>
                    <xdr:col>2</xdr:col>
                    <xdr:colOff>314325</xdr:colOff>
                    <xdr:row>219</xdr:row>
                    <xdr:rowOff>28575</xdr:rowOff>
                  </from>
                  <to>
                    <xdr:col>2</xdr:col>
                    <xdr:colOff>495300</xdr:colOff>
                    <xdr:row>220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48" r:id="rId168" name="Check Box 200">
              <controlPr defaultSize="0" autoFill="0" autoLine="0" autoPict="0">
                <anchor moveWithCells="1">
                  <from>
                    <xdr:col>2</xdr:col>
                    <xdr:colOff>161925</xdr:colOff>
                    <xdr:row>219</xdr:row>
                    <xdr:rowOff>28575</xdr:rowOff>
                  </from>
                  <to>
                    <xdr:col>2</xdr:col>
                    <xdr:colOff>342900</xdr:colOff>
                    <xdr:row>220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49" r:id="rId169" name="Check Box 201">
              <controlPr defaultSize="0" autoFill="0" autoLine="0" autoPict="0">
                <anchor moveWithCells="1">
                  <from>
                    <xdr:col>2</xdr:col>
                    <xdr:colOff>9525</xdr:colOff>
                    <xdr:row>219</xdr:row>
                    <xdr:rowOff>28575</xdr:rowOff>
                  </from>
                  <to>
                    <xdr:col>2</xdr:col>
                    <xdr:colOff>190500</xdr:colOff>
                    <xdr:row>220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0" r:id="rId170" name="Drop Down 202">
              <controlPr defaultSize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1" r:id="rId171" name="Check Box 203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2" r:id="rId172" name="Check Box 204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3" r:id="rId173" name="Drop Down 205">
              <controlPr defaultSize="0" autoLine="0" autoPict="0">
                <anchor moveWithCells="1">
                  <from>
                    <xdr:col>1</xdr:col>
                    <xdr:colOff>2152650</xdr:colOff>
                    <xdr:row>231</xdr:row>
                    <xdr:rowOff>180975</xdr:rowOff>
                  </from>
                  <to>
                    <xdr:col>2</xdr:col>
                    <xdr:colOff>2266950</xdr:colOff>
                    <xdr:row>232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4" r:id="rId174" name="Check Box 206">
              <controlPr defaultSize="0" autoFill="0" autoLine="0" autoPict="0">
                <anchor moveWithCells="1">
                  <from>
                    <xdr:col>2</xdr:col>
                    <xdr:colOff>9525</xdr:colOff>
                    <xdr:row>234</xdr:row>
                    <xdr:rowOff>9525</xdr:rowOff>
                  </from>
                  <to>
                    <xdr:col>2</xdr:col>
                    <xdr:colOff>1771650</xdr:colOff>
                    <xdr:row>235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5" r:id="rId175" name="Check Box 207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6" r:id="rId176" name="Drop Down 208">
              <controlPr defaultSize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7" r:id="rId177" name="Check Box 209">
              <controlPr defaultSize="0" autoFill="0" autoLine="0" autoPict="0">
                <anchor moveWithCells="1">
                  <from>
                    <xdr:col>2</xdr:col>
                    <xdr:colOff>1085850</xdr:colOff>
                    <xdr:row>238</xdr:row>
                    <xdr:rowOff>28575</xdr:rowOff>
                  </from>
                  <to>
                    <xdr:col>2</xdr:col>
                    <xdr:colOff>1266825</xdr:colOff>
                    <xdr:row>239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8" r:id="rId178" name="Check Box 210">
              <controlPr defaultSize="0" autoFill="0" autoLine="0" autoPict="0">
                <anchor moveWithCells="1">
                  <from>
                    <xdr:col>2</xdr:col>
                    <xdr:colOff>933450</xdr:colOff>
                    <xdr:row>238</xdr:row>
                    <xdr:rowOff>28575</xdr:rowOff>
                  </from>
                  <to>
                    <xdr:col>2</xdr:col>
                    <xdr:colOff>1114425</xdr:colOff>
                    <xdr:row>239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59" r:id="rId179" name="Check Box 211">
              <controlPr defaultSize="0" autoFill="0" autoLine="0" autoPict="0">
                <anchor moveWithCells="1">
                  <from>
                    <xdr:col>2</xdr:col>
                    <xdr:colOff>781050</xdr:colOff>
                    <xdr:row>238</xdr:row>
                    <xdr:rowOff>28575</xdr:rowOff>
                  </from>
                  <to>
                    <xdr:col>2</xdr:col>
                    <xdr:colOff>962025</xdr:colOff>
                    <xdr:row>239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60" r:id="rId180" name="Check Box 212">
              <controlPr defaultSize="0" autoFill="0" autoLine="0" autoPict="0">
                <anchor moveWithCells="1">
                  <from>
                    <xdr:col>2</xdr:col>
                    <xdr:colOff>628650</xdr:colOff>
                    <xdr:row>238</xdr:row>
                    <xdr:rowOff>28575</xdr:rowOff>
                  </from>
                  <to>
                    <xdr:col>2</xdr:col>
                    <xdr:colOff>809625</xdr:colOff>
                    <xdr:row>239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61" r:id="rId181" name="Check Box 213">
              <controlPr defaultSize="0" autoFill="0" autoLine="0" autoPict="0">
                <anchor moveWithCells="1">
                  <from>
                    <xdr:col>2</xdr:col>
                    <xdr:colOff>476250</xdr:colOff>
                    <xdr:row>238</xdr:row>
                    <xdr:rowOff>28575</xdr:rowOff>
                  </from>
                  <to>
                    <xdr:col>2</xdr:col>
                    <xdr:colOff>657225</xdr:colOff>
                    <xdr:row>239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62" r:id="rId182" name="Check Box 214">
              <controlPr defaultSize="0" autoFill="0" autoLine="0" autoPict="0">
                <anchor moveWithCells="1">
                  <from>
                    <xdr:col>2</xdr:col>
                    <xdr:colOff>314325</xdr:colOff>
                    <xdr:row>238</xdr:row>
                    <xdr:rowOff>28575</xdr:rowOff>
                  </from>
                  <to>
                    <xdr:col>2</xdr:col>
                    <xdr:colOff>495300</xdr:colOff>
                    <xdr:row>239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63" r:id="rId183" name="Check Box 215">
              <controlPr defaultSize="0" autoFill="0" autoLine="0" autoPict="0">
                <anchor moveWithCells="1">
                  <from>
                    <xdr:col>2</xdr:col>
                    <xdr:colOff>161925</xdr:colOff>
                    <xdr:row>238</xdr:row>
                    <xdr:rowOff>28575</xdr:rowOff>
                  </from>
                  <to>
                    <xdr:col>2</xdr:col>
                    <xdr:colOff>342900</xdr:colOff>
                    <xdr:row>239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64" r:id="rId184" name="Check Box 216">
              <controlPr defaultSize="0" autoFill="0" autoLine="0" autoPict="0">
                <anchor moveWithCells="1">
                  <from>
                    <xdr:col>2</xdr:col>
                    <xdr:colOff>9525</xdr:colOff>
                    <xdr:row>238</xdr:row>
                    <xdr:rowOff>28575</xdr:rowOff>
                  </from>
                  <to>
                    <xdr:col>2</xdr:col>
                    <xdr:colOff>190500</xdr:colOff>
                    <xdr:row>239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65" r:id="rId185" name="Drop Down 217">
              <controlPr defaultSize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66" r:id="rId186" name="Check Box 218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67" r:id="rId187" name="Check Box 219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68" r:id="rId188" name="Drop Down 220">
              <controlPr defaultSize="0" autoLine="0" autoPict="0">
                <anchor moveWithCells="1">
                  <from>
                    <xdr:col>1</xdr:col>
                    <xdr:colOff>2152650</xdr:colOff>
                    <xdr:row>250</xdr:row>
                    <xdr:rowOff>180975</xdr:rowOff>
                  </from>
                  <to>
                    <xdr:col>2</xdr:col>
                    <xdr:colOff>2266950</xdr:colOff>
                    <xdr:row>251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69" r:id="rId189" name="Check Box 221">
              <controlPr defaultSize="0" autoFill="0" autoLine="0" autoPict="0">
                <anchor moveWithCells="1">
                  <from>
                    <xdr:col>2</xdr:col>
                    <xdr:colOff>9525</xdr:colOff>
                    <xdr:row>253</xdr:row>
                    <xdr:rowOff>9525</xdr:rowOff>
                  </from>
                  <to>
                    <xdr:col>2</xdr:col>
                    <xdr:colOff>1771650</xdr:colOff>
                    <xdr:row>254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70" r:id="rId190" name="Check Box 222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71" r:id="rId191" name="Drop Down 223">
              <controlPr defaultSize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72" r:id="rId192" name="Check Box 224">
              <controlPr defaultSize="0" autoFill="0" autoLine="0" autoPict="0">
                <anchor moveWithCells="1">
                  <from>
                    <xdr:col>2</xdr:col>
                    <xdr:colOff>1085850</xdr:colOff>
                    <xdr:row>257</xdr:row>
                    <xdr:rowOff>28575</xdr:rowOff>
                  </from>
                  <to>
                    <xdr:col>2</xdr:col>
                    <xdr:colOff>1266825</xdr:colOff>
                    <xdr:row>258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73" r:id="rId193" name="Check Box 225">
              <controlPr defaultSize="0" autoFill="0" autoLine="0" autoPict="0">
                <anchor moveWithCells="1">
                  <from>
                    <xdr:col>2</xdr:col>
                    <xdr:colOff>933450</xdr:colOff>
                    <xdr:row>257</xdr:row>
                    <xdr:rowOff>28575</xdr:rowOff>
                  </from>
                  <to>
                    <xdr:col>2</xdr:col>
                    <xdr:colOff>1114425</xdr:colOff>
                    <xdr:row>258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74" r:id="rId194" name="Check Box 226">
              <controlPr defaultSize="0" autoFill="0" autoLine="0" autoPict="0">
                <anchor moveWithCells="1">
                  <from>
                    <xdr:col>2</xdr:col>
                    <xdr:colOff>781050</xdr:colOff>
                    <xdr:row>257</xdr:row>
                    <xdr:rowOff>28575</xdr:rowOff>
                  </from>
                  <to>
                    <xdr:col>2</xdr:col>
                    <xdr:colOff>962025</xdr:colOff>
                    <xdr:row>258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75" r:id="rId195" name="Check Box 227">
              <controlPr defaultSize="0" autoFill="0" autoLine="0" autoPict="0">
                <anchor moveWithCells="1">
                  <from>
                    <xdr:col>2</xdr:col>
                    <xdr:colOff>628650</xdr:colOff>
                    <xdr:row>257</xdr:row>
                    <xdr:rowOff>28575</xdr:rowOff>
                  </from>
                  <to>
                    <xdr:col>2</xdr:col>
                    <xdr:colOff>809625</xdr:colOff>
                    <xdr:row>258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76" r:id="rId196" name="Check Box 228">
              <controlPr defaultSize="0" autoFill="0" autoLine="0" autoPict="0">
                <anchor moveWithCells="1">
                  <from>
                    <xdr:col>2</xdr:col>
                    <xdr:colOff>476250</xdr:colOff>
                    <xdr:row>257</xdr:row>
                    <xdr:rowOff>28575</xdr:rowOff>
                  </from>
                  <to>
                    <xdr:col>2</xdr:col>
                    <xdr:colOff>657225</xdr:colOff>
                    <xdr:row>258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77" r:id="rId197" name="Check Box 229">
              <controlPr defaultSize="0" autoFill="0" autoLine="0" autoPict="0">
                <anchor moveWithCells="1">
                  <from>
                    <xdr:col>2</xdr:col>
                    <xdr:colOff>314325</xdr:colOff>
                    <xdr:row>257</xdr:row>
                    <xdr:rowOff>28575</xdr:rowOff>
                  </from>
                  <to>
                    <xdr:col>2</xdr:col>
                    <xdr:colOff>495300</xdr:colOff>
                    <xdr:row>258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78" r:id="rId198" name="Check Box 230">
              <controlPr defaultSize="0" autoFill="0" autoLine="0" autoPict="0">
                <anchor moveWithCells="1">
                  <from>
                    <xdr:col>2</xdr:col>
                    <xdr:colOff>161925</xdr:colOff>
                    <xdr:row>257</xdr:row>
                    <xdr:rowOff>28575</xdr:rowOff>
                  </from>
                  <to>
                    <xdr:col>2</xdr:col>
                    <xdr:colOff>342900</xdr:colOff>
                    <xdr:row>258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79" r:id="rId199" name="Check Box 231">
              <controlPr defaultSize="0" autoFill="0" autoLine="0" autoPict="0">
                <anchor moveWithCells="1">
                  <from>
                    <xdr:col>2</xdr:col>
                    <xdr:colOff>9525</xdr:colOff>
                    <xdr:row>257</xdr:row>
                    <xdr:rowOff>28575</xdr:rowOff>
                  </from>
                  <to>
                    <xdr:col>2</xdr:col>
                    <xdr:colOff>190500</xdr:colOff>
                    <xdr:row>258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80" r:id="rId200" name="Drop Down 232">
              <controlPr defaultSize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81" r:id="rId201" name="Check Box 233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82" r:id="rId202" name="Check Box 234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83" r:id="rId203" name="Drop Down 235">
              <controlPr defaultSize="0" autoLine="0" autoPict="0">
                <anchor moveWithCells="1">
                  <from>
                    <xdr:col>1</xdr:col>
                    <xdr:colOff>2152650</xdr:colOff>
                    <xdr:row>269</xdr:row>
                    <xdr:rowOff>180975</xdr:rowOff>
                  </from>
                  <to>
                    <xdr:col>2</xdr:col>
                    <xdr:colOff>2266950</xdr:colOff>
                    <xdr:row>270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84" r:id="rId204" name="Check Box 236">
              <controlPr defaultSize="0" autoFill="0" autoLine="0" autoPict="0">
                <anchor moveWithCells="1">
                  <from>
                    <xdr:col>2</xdr:col>
                    <xdr:colOff>9525</xdr:colOff>
                    <xdr:row>272</xdr:row>
                    <xdr:rowOff>9525</xdr:rowOff>
                  </from>
                  <to>
                    <xdr:col>2</xdr:col>
                    <xdr:colOff>1771650</xdr:colOff>
                    <xdr:row>273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85" r:id="rId205" name="Check Box 237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86" r:id="rId206" name="Drop Down 238">
              <controlPr defaultSize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87" r:id="rId207" name="Check Box 239">
              <controlPr defaultSize="0" autoFill="0" autoLine="0" autoPict="0">
                <anchor moveWithCells="1">
                  <from>
                    <xdr:col>2</xdr:col>
                    <xdr:colOff>1085850</xdr:colOff>
                    <xdr:row>276</xdr:row>
                    <xdr:rowOff>28575</xdr:rowOff>
                  </from>
                  <to>
                    <xdr:col>2</xdr:col>
                    <xdr:colOff>1266825</xdr:colOff>
                    <xdr:row>277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88" r:id="rId208" name="Check Box 240">
              <controlPr defaultSize="0" autoFill="0" autoLine="0" autoPict="0">
                <anchor moveWithCells="1">
                  <from>
                    <xdr:col>2</xdr:col>
                    <xdr:colOff>933450</xdr:colOff>
                    <xdr:row>276</xdr:row>
                    <xdr:rowOff>28575</xdr:rowOff>
                  </from>
                  <to>
                    <xdr:col>2</xdr:col>
                    <xdr:colOff>1114425</xdr:colOff>
                    <xdr:row>277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89" r:id="rId209" name="Check Box 241">
              <controlPr defaultSize="0" autoFill="0" autoLine="0" autoPict="0">
                <anchor moveWithCells="1">
                  <from>
                    <xdr:col>2</xdr:col>
                    <xdr:colOff>781050</xdr:colOff>
                    <xdr:row>276</xdr:row>
                    <xdr:rowOff>28575</xdr:rowOff>
                  </from>
                  <to>
                    <xdr:col>2</xdr:col>
                    <xdr:colOff>962025</xdr:colOff>
                    <xdr:row>277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90" r:id="rId210" name="Check Box 242">
              <controlPr defaultSize="0" autoFill="0" autoLine="0" autoPict="0">
                <anchor moveWithCells="1">
                  <from>
                    <xdr:col>2</xdr:col>
                    <xdr:colOff>628650</xdr:colOff>
                    <xdr:row>276</xdr:row>
                    <xdr:rowOff>28575</xdr:rowOff>
                  </from>
                  <to>
                    <xdr:col>2</xdr:col>
                    <xdr:colOff>809625</xdr:colOff>
                    <xdr:row>277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91" r:id="rId211" name="Check Box 243">
              <controlPr defaultSize="0" autoFill="0" autoLine="0" autoPict="0">
                <anchor moveWithCells="1">
                  <from>
                    <xdr:col>2</xdr:col>
                    <xdr:colOff>476250</xdr:colOff>
                    <xdr:row>276</xdr:row>
                    <xdr:rowOff>28575</xdr:rowOff>
                  </from>
                  <to>
                    <xdr:col>2</xdr:col>
                    <xdr:colOff>657225</xdr:colOff>
                    <xdr:row>277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92" r:id="rId212" name="Check Box 244">
              <controlPr defaultSize="0" autoFill="0" autoLine="0" autoPict="0">
                <anchor moveWithCells="1">
                  <from>
                    <xdr:col>2</xdr:col>
                    <xdr:colOff>314325</xdr:colOff>
                    <xdr:row>276</xdr:row>
                    <xdr:rowOff>28575</xdr:rowOff>
                  </from>
                  <to>
                    <xdr:col>2</xdr:col>
                    <xdr:colOff>495300</xdr:colOff>
                    <xdr:row>277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93" r:id="rId213" name="Check Box 245">
              <controlPr defaultSize="0" autoFill="0" autoLine="0" autoPict="0">
                <anchor moveWithCells="1">
                  <from>
                    <xdr:col>2</xdr:col>
                    <xdr:colOff>161925</xdr:colOff>
                    <xdr:row>276</xdr:row>
                    <xdr:rowOff>28575</xdr:rowOff>
                  </from>
                  <to>
                    <xdr:col>2</xdr:col>
                    <xdr:colOff>342900</xdr:colOff>
                    <xdr:row>277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94" r:id="rId214" name="Check Box 246">
              <controlPr defaultSize="0" autoFill="0" autoLine="0" autoPict="0">
                <anchor moveWithCells="1">
                  <from>
                    <xdr:col>2</xdr:col>
                    <xdr:colOff>9525</xdr:colOff>
                    <xdr:row>276</xdr:row>
                    <xdr:rowOff>28575</xdr:rowOff>
                  </from>
                  <to>
                    <xdr:col>2</xdr:col>
                    <xdr:colOff>190500</xdr:colOff>
                    <xdr:row>277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95" r:id="rId215" name="Drop Down 247">
              <controlPr defaultSize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96" r:id="rId216" name="Check Box 248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97" r:id="rId217" name="Check Box 249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98" r:id="rId218" name="Drop Down 250">
              <controlPr defaultSize="0" autoLine="0" autoPict="0">
                <anchor moveWithCells="1">
                  <from>
                    <xdr:col>1</xdr:col>
                    <xdr:colOff>2152650</xdr:colOff>
                    <xdr:row>288</xdr:row>
                    <xdr:rowOff>180975</xdr:rowOff>
                  </from>
                  <to>
                    <xdr:col>2</xdr:col>
                    <xdr:colOff>2266950</xdr:colOff>
                    <xdr:row>289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299" r:id="rId219" name="Check Box 251">
              <controlPr defaultSize="0" autoFill="0" autoLine="0" autoPict="0">
                <anchor moveWithCells="1">
                  <from>
                    <xdr:col>2</xdr:col>
                    <xdr:colOff>9525</xdr:colOff>
                    <xdr:row>291</xdr:row>
                    <xdr:rowOff>9525</xdr:rowOff>
                  </from>
                  <to>
                    <xdr:col>2</xdr:col>
                    <xdr:colOff>1771650</xdr:colOff>
                    <xdr:row>292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00" r:id="rId220" name="Check Box 252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01" r:id="rId221" name="Drop Down 253">
              <controlPr defaultSize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02" r:id="rId222" name="Check Box 254">
              <controlPr defaultSize="0" autoFill="0" autoLine="0" autoPict="0">
                <anchor moveWithCells="1">
                  <from>
                    <xdr:col>2</xdr:col>
                    <xdr:colOff>1085850</xdr:colOff>
                    <xdr:row>295</xdr:row>
                    <xdr:rowOff>28575</xdr:rowOff>
                  </from>
                  <to>
                    <xdr:col>2</xdr:col>
                    <xdr:colOff>1266825</xdr:colOff>
                    <xdr:row>296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03" r:id="rId223" name="Check Box 255">
              <controlPr defaultSize="0" autoFill="0" autoLine="0" autoPict="0">
                <anchor moveWithCells="1">
                  <from>
                    <xdr:col>2</xdr:col>
                    <xdr:colOff>933450</xdr:colOff>
                    <xdr:row>295</xdr:row>
                    <xdr:rowOff>28575</xdr:rowOff>
                  </from>
                  <to>
                    <xdr:col>2</xdr:col>
                    <xdr:colOff>1114425</xdr:colOff>
                    <xdr:row>296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04" r:id="rId224" name="Check Box 256">
              <controlPr defaultSize="0" autoFill="0" autoLine="0" autoPict="0">
                <anchor moveWithCells="1">
                  <from>
                    <xdr:col>2</xdr:col>
                    <xdr:colOff>781050</xdr:colOff>
                    <xdr:row>295</xdr:row>
                    <xdr:rowOff>28575</xdr:rowOff>
                  </from>
                  <to>
                    <xdr:col>2</xdr:col>
                    <xdr:colOff>962025</xdr:colOff>
                    <xdr:row>296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05" r:id="rId225" name="Check Box 257">
              <controlPr defaultSize="0" autoFill="0" autoLine="0" autoPict="0">
                <anchor moveWithCells="1">
                  <from>
                    <xdr:col>2</xdr:col>
                    <xdr:colOff>628650</xdr:colOff>
                    <xdr:row>295</xdr:row>
                    <xdr:rowOff>28575</xdr:rowOff>
                  </from>
                  <to>
                    <xdr:col>2</xdr:col>
                    <xdr:colOff>809625</xdr:colOff>
                    <xdr:row>296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06" r:id="rId226" name="Check Box 258">
              <controlPr defaultSize="0" autoFill="0" autoLine="0" autoPict="0">
                <anchor moveWithCells="1">
                  <from>
                    <xdr:col>2</xdr:col>
                    <xdr:colOff>476250</xdr:colOff>
                    <xdr:row>295</xdr:row>
                    <xdr:rowOff>28575</xdr:rowOff>
                  </from>
                  <to>
                    <xdr:col>2</xdr:col>
                    <xdr:colOff>657225</xdr:colOff>
                    <xdr:row>296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07" r:id="rId227" name="Check Box 259">
              <controlPr defaultSize="0" autoFill="0" autoLine="0" autoPict="0">
                <anchor moveWithCells="1">
                  <from>
                    <xdr:col>2</xdr:col>
                    <xdr:colOff>314325</xdr:colOff>
                    <xdr:row>295</xdr:row>
                    <xdr:rowOff>28575</xdr:rowOff>
                  </from>
                  <to>
                    <xdr:col>2</xdr:col>
                    <xdr:colOff>495300</xdr:colOff>
                    <xdr:row>296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08" r:id="rId228" name="Check Box 260">
              <controlPr defaultSize="0" autoFill="0" autoLine="0" autoPict="0">
                <anchor moveWithCells="1">
                  <from>
                    <xdr:col>2</xdr:col>
                    <xdr:colOff>161925</xdr:colOff>
                    <xdr:row>295</xdr:row>
                    <xdr:rowOff>28575</xdr:rowOff>
                  </from>
                  <to>
                    <xdr:col>2</xdr:col>
                    <xdr:colOff>342900</xdr:colOff>
                    <xdr:row>296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09" r:id="rId229" name="Check Box 261">
              <controlPr defaultSize="0" autoFill="0" autoLine="0" autoPict="0">
                <anchor moveWithCells="1">
                  <from>
                    <xdr:col>2</xdr:col>
                    <xdr:colOff>9525</xdr:colOff>
                    <xdr:row>295</xdr:row>
                    <xdr:rowOff>28575</xdr:rowOff>
                  </from>
                  <to>
                    <xdr:col>2</xdr:col>
                    <xdr:colOff>190500</xdr:colOff>
                    <xdr:row>296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10" r:id="rId230" name="Drop Down 262">
              <controlPr defaultSize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11" r:id="rId231" name="Check Box 263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12" r:id="rId232" name="Check Box 264">
              <controlPr defaultSize="0" autoFill="0" autoLine="0" autoPict="0">
                <anchor>
                  <from>
                    <xdr:col>0</xdr:col>
                    <xdr:colOff>0</xdr:colOff>
                    <xdr:row>0</xdr:row>
                    <xdr:rowOff>0</xdr:rowOff>
                  </from>
                  <to>
                    <xdr:col>0</xdr:col>
                    <xdr:colOff>0</xdr:colOff>
                    <xdr:row>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13" r:id="rId233" name="Drop Down 265">
              <controlPr defaultSize="0" autoLine="0" autoPict="0">
                <anchor moveWithCells="1">
                  <from>
                    <xdr:col>1</xdr:col>
                    <xdr:colOff>2152650</xdr:colOff>
                    <xdr:row>307</xdr:row>
                    <xdr:rowOff>180975</xdr:rowOff>
                  </from>
                  <to>
                    <xdr:col>2</xdr:col>
                    <xdr:colOff>2266950</xdr:colOff>
                    <xdr:row>308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29" r:id="rId234" name="Check Box 281">
              <controlPr locked="0" defaultSize="0" autoFill="0" autoLine="0" autoPict="0" altText="Configure Region">
                <anchor moveWithCells="1">
                  <from>
                    <xdr:col>2</xdr:col>
                    <xdr:colOff>9525</xdr:colOff>
                    <xdr:row>177</xdr:row>
                    <xdr:rowOff>9525</xdr:rowOff>
                  </from>
                  <to>
                    <xdr:col>2</xdr:col>
                    <xdr:colOff>1771650</xdr:colOff>
                    <xdr:row>178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30" r:id="rId235" name="Check Box 282">
              <controlPr locked="0" defaultSize="0" autoFill="0" autoLine="0" autoPict="0">
                <anchor moveWithCells="1">
                  <from>
                    <xdr:col>1</xdr:col>
                    <xdr:colOff>2152650</xdr:colOff>
                    <xdr:row>178</xdr:row>
                    <xdr:rowOff>9525</xdr:rowOff>
                  </from>
                  <to>
                    <xdr:col>2</xdr:col>
                    <xdr:colOff>1581150</xdr:colOff>
                    <xdr:row>179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31" r:id="rId236" name="Drop Down 283">
              <controlPr defaultSize="0" autoLine="0" autoPict="0">
                <anchor moveWithCells="1">
                  <from>
                    <xdr:col>2</xdr:col>
                    <xdr:colOff>0</xdr:colOff>
                    <xdr:row>180</xdr:row>
                    <xdr:rowOff>0</xdr:rowOff>
                  </from>
                  <to>
                    <xdr:col>2</xdr:col>
                    <xdr:colOff>771525</xdr:colOff>
                    <xdr:row>181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32" r:id="rId237" name="Check Box 284">
              <controlPr defaultSize="0" autoFill="0" autoLine="0" autoPict="0">
                <anchor moveWithCells="1">
                  <from>
                    <xdr:col>2</xdr:col>
                    <xdr:colOff>1095375</xdr:colOff>
                    <xdr:row>181</xdr:row>
                    <xdr:rowOff>28575</xdr:rowOff>
                  </from>
                  <to>
                    <xdr:col>2</xdr:col>
                    <xdr:colOff>1276350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33" r:id="rId238" name="Check Box 285">
              <controlPr defaultSize="0" autoFill="0" autoLine="0" autoPict="0">
                <anchor moveWithCells="1">
                  <from>
                    <xdr:col>2</xdr:col>
                    <xdr:colOff>942975</xdr:colOff>
                    <xdr:row>181</xdr:row>
                    <xdr:rowOff>28575</xdr:rowOff>
                  </from>
                  <to>
                    <xdr:col>2</xdr:col>
                    <xdr:colOff>1123950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34" r:id="rId239" name="Check Box 286">
              <controlPr defaultSize="0" autoFill="0" autoLine="0" autoPict="0">
                <anchor moveWithCells="1">
                  <from>
                    <xdr:col>2</xdr:col>
                    <xdr:colOff>790575</xdr:colOff>
                    <xdr:row>181</xdr:row>
                    <xdr:rowOff>28575</xdr:rowOff>
                  </from>
                  <to>
                    <xdr:col>2</xdr:col>
                    <xdr:colOff>971550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35" r:id="rId240" name="Check Box 287">
              <controlPr defaultSize="0" autoFill="0" autoLine="0" autoPict="0">
                <anchor moveWithCells="1">
                  <from>
                    <xdr:col>2</xdr:col>
                    <xdr:colOff>638175</xdr:colOff>
                    <xdr:row>181</xdr:row>
                    <xdr:rowOff>28575</xdr:rowOff>
                  </from>
                  <to>
                    <xdr:col>2</xdr:col>
                    <xdr:colOff>819150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36" r:id="rId241" name="Check Box 288">
              <controlPr defaultSize="0" autoFill="0" autoLine="0" autoPict="0">
                <anchor moveWithCells="1">
                  <from>
                    <xdr:col>2</xdr:col>
                    <xdr:colOff>476250</xdr:colOff>
                    <xdr:row>181</xdr:row>
                    <xdr:rowOff>28575</xdr:rowOff>
                  </from>
                  <to>
                    <xdr:col>2</xdr:col>
                    <xdr:colOff>657225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37" r:id="rId242" name="Check Box 289">
              <controlPr defaultSize="0" autoFill="0" autoLine="0" autoPict="0">
                <anchor moveWithCells="1">
                  <from>
                    <xdr:col>2</xdr:col>
                    <xdr:colOff>323850</xdr:colOff>
                    <xdr:row>181</xdr:row>
                    <xdr:rowOff>28575</xdr:rowOff>
                  </from>
                  <to>
                    <xdr:col>2</xdr:col>
                    <xdr:colOff>504825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38" r:id="rId243" name="Check Box 290">
              <controlPr defaultSize="0" autoFill="0" autoLine="0" autoPict="0">
                <anchor moveWithCells="1">
                  <from>
                    <xdr:col>2</xdr:col>
                    <xdr:colOff>171450</xdr:colOff>
                    <xdr:row>181</xdr:row>
                    <xdr:rowOff>28575</xdr:rowOff>
                  </from>
                  <to>
                    <xdr:col>2</xdr:col>
                    <xdr:colOff>352425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39" r:id="rId244" name="Check Box 291">
              <controlPr defaultSize="0" autoFill="0" autoLine="0" autoPict="0">
                <anchor moveWithCells="1">
                  <from>
                    <xdr:col>2</xdr:col>
                    <xdr:colOff>19050</xdr:colOff>
                    <xdr:row>181</xdr:row>
                    <xdr:rowOff>28575</xdr:rowOff>
                  </from>
                  <to>
                    <xdr:col>2</xdr:col>
                    <xdr:colOff>200025</xdr:colOff>
                    <xdr:row>182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40" r:id="rId245" name="Drop Down 292">
              <controlPr defaultSize="0" autoLine="0" autoPict="0">
                <anchor moveWithCells="1">
                  <from>
                    <xdr:col>2</xdr:col>
                    <xdr:colOff>0</xdr:colOff>
                    <xdr:row>191</xdr:row>
                    <xdr:rowOff>0</xdr:rowOff>
                  </from>
                  <to>
                    <xdr:col>2</xdr:col>
                    <xdr:colOff>771525</xdr:colOff>
                    <xdr:row>191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41" r:id="rId246" name="Check Box 293">
              <controlPr defaultSize="0" autoFill="0" autoLine="0" autoPict="0">
                <anchor moveWithCells="1">
                  <from>
                    <xdr:col>1</xdr:col>
                    <xdr:colOff>2152650</xdr:colOff>
                    <xdr:row>192</xdr:row>
                    <xdr:rowOff>9525</xdr:rowOff>
                  </from>
                  <to>
                    <xdr:col>2</xdr:col>
                    <xdr:colOff>1571625</xdr:colOff>
                    <xdr:row>193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42" r:id="rId247" name="Check Box 294">
              <controlPr defaultSize="0" autoFill="0" autoLine="0" autoPict="0">
                <anchor moveWithCells="1">
                  <from>
                    <xdr:col>1</xdr:col>
                    <xdr:colOff>2152650</xdr:colOff>
                    <xdr:row>193</xdr:row>
                    <xdr:rowOff>9525</xdr:rowOff>
                  </from>
                  <to>
                    <xdr:col>2</xdr:col>
                    <xdr:colOff>1571625</xdr:colOff>
                    <xdr:row>194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43" r:id="rId248" name="Drop Down 295">
              <controlPr defaultSize="0" autoLine="0" autoPict="0">
                <anchor moveWithCells="1">
                  <from>
                    <xdr:col>1</xdr:col>
                    <xdr:colOff>2152650</xdr:colOff>
                    <xdr:row>194</xdr:row>
                    <xdr:rowOff>9525</xdr:rowOff>
                  </from>
                  <to>
                    <xdr:col>2</xdr:col>
                    <xdr:colOff>2266950</xdr:colOff>
                    <xdr:row>194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44" r:id="rId249" name="Check Box 296">
              <controlPr locked="0" defaultSize="0" autoFill="0" autoLine="0" autoPict="0">
                <anchor moveWithCells="1">
                  <from>
                    <xdr:col>2</xdr:col>
                    <xdr:colOff>0</xdr:colOff>
                    <xdr:row>197</xdr:row>
                    <xdr:rowOff>9525</xdr:rowOff>
                  </from>
                  <to>
                    <xdr:col>2</xdr:col>
                    <xdr:colOff>1581150</xdr:colOff>
                    <xdr:row>198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45" r:id="rId250" name="Check Box 297">
              <controlPr locked="0" defaultSize="0" autoFill="0" autoLine="0" autoPict="0">
                <anchor moveWithCells="1">
                  <from>
                    <xdr:col>2</xdr:col>
                    <xdr:colOff>0</xdr:colOff>
                    <xdr:row>216</xdr:row>
                    <xdr:rowOff>9525</xdr:rowOff>
                  </from>
                  <to>
                    <xdr:col>2</xdr:col>
                    <xdr:colOff>1581150</xdr:colOff>
                    <xdr:row>217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46" r:id="rId251" name="Drop Down 298">
              <controlPr defaultSize="0" autoLine="0" autoPict="0">
                <anchor moveWithCells="1">
                  <from>
                    <xdr:col>2</xdr:col>
                    <xdr:colOff>0</xdr:colOff>
                    <xdr:row>199</xdr:row>
                    <xdr:rowOff>0</xdr:rowOff>
                  </from>
                  <to>
                    <xdr:col>2</xdr:col>
                    <xdr:colOff>771525</xdr:colOff>
                    <xdr:row>200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47" r:id="rId252" name="Drop Down 299">
              <controlPr defaultSize="0" autoLine="0" autoPict="0">
                <anchor moveWithCells="1">
                  <from>
                    <xdr:col>2</xdr:col>
                    <xdr:colOff>0</xdr:colOff>
                    <xdr:row>210</xdr:row>
                    <xdr:rowOff>0</xdr:rowOff>
                  </from>
                  <to>
                    <xdr:col>2</xdr:col>
                    <xdr:colOff>771525</xdr:colOff>
                    <xdr:row>210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48" r:id="rId253" name="Check Box 300">
              <controlPr defaultSize="0" autoFill="0" autoLine="0" autoPict="0">
                <anchor moveWithCells="1">
                  <from>
                    <xdr:col>2</xdr:col>
                    <xdr:colOff>0</xdr:colOff>
                    <xdr:row>211</xdr:row>
                    <xdr:rowOff>9525</xdr:rowOff>
                  </from>
                  <to>
                    <xdr:col>2</xdr:col>
                    <xdr:colOff>1571625</xdr:colOff>
                    <xdr:row>212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49" r:id="rId254" name="Check Box 301">
              <controlPr defaultSize="0" autoFill="0" autoLine="0" autoPict="0">
                <anchor moveWithCells="1">
                  <from>
                    <xdr:col>2</xdr:col>
                    <xdr:colOff>0</xdr:colOff>
                    <xdr:row>212</xdr:row>
                    <xdr:rowOff>9525</xdr:rowOff>
                  </from>
                  <to>
                    <xdr:col>2</xdr:col>
                    <xdr:colOff>1571625</xdr:colOff>
                    <xdr:row>213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6" r:id="rId255" name="Drop Down 308">
              <controlPr defaultSize="0" autoLine="0" autoPict="0">
                <anchor moveWithCells="1">
                  <from>
                    <xdr:col>2</xdr:col>
                    <xdr:colOff>0</xdr:colOff>
                    <xdr:row>229</xdr:row>
                    <xdr:rowOff>0</xdr:rowOff>
                  </from>
                  <to>
                    <xdr:col>2</xdr:col>
                    <xdr:colOff>771525</xdr:colOff>
                    <xdr:row>229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7" r:id="rId256" name="Check Box 309">
              <controlPr defaultSize="0" autoFill="0" autoLine="0" autoPict="0">
                <anchor moveWithCells="1">
                  <from>
                    <xdr:col>2</xdr:col>
                    <xdr:colOff>0</xdr:colOff>
                    <xdr:row>230</xdr:row>
                    <xdr:rowOff>9525</xdr:rowOff>
                  </from>
                  <to>
                    <xdr:col>2</xdr:col>
                    <xdr:colOff>1571625</xdr:colOff>
                    <xdr:row>231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8" r:id="rId257" name="Check Box 310">
              <controlPr defaultSize="0" autoFill="0" autoLine="0" autoPict="0">
                <anchor moveWithCells="1">
                  <from>
                    <xdr:col>2</xdr:col>
                    <xdr:colOff>0</xdr:colOff>
                    <xdr:row>231</xdr:row>
                    <xdr:rowOff>9525</xdr:rowOff>
                  </from>
                  <to>
                    <xdr:col>2</xdr:col>
                    <xdr:colOff>1571625</xdr:colOff>
                    <xdr:row>232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59" r:id="rId258" name="Drop Down 311">
              <controlPr defaultSize="0" autoLine="0" autoPict="0">
                <anchor moveWithCells="1">
                  <from>
                    <xdr:col>2</xdr:col>
                    <xdr:colOff>0</xdr:colOff>
                    <xdr:row>218</xdr:row>
                    <xdr:rowOff>0</xdr:rowOff>
                  </from>
                  <to>
                    <xdr:col>2</xdr:col>
                    <xdr:colOff>771525</xdr:colOff>
                    <xdr:row>219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0" r:id="rId259" name="Drop Down 312">
              <controlPr defaultSize="0" autoLine="0" autoPict="0">
                <anchor moveWithCells="1">
                  <from>
                    <xdr:col>2</xdr:col>
                    <xdr:colOff>0</xdr:colOff>
                    <xdr:row>237</xdr:row>
                    <xdr:rowOff>0</xdr:rowOff>
                  </from>
                  <to>
                    <xdr:col>2</xdr:col>
                    <xdr:colOff>771525</xdr:colOff>
                    <xdr:row>238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1" r:id="rId260" name="Drop Down 313">
              <controlPr defaultSize="0" autoLine="0" autoPict="0">
                <anchor moveWithCells="1">
                  <from>
                    <xdr:col>2</xdr:col>
                    <xdr:colOff>0</xdr:colOff>
                    <xdr:row>248</xdr:row>
                    <xdr:rowOff>0</xdr:rowOff>
                  </from>
                  <to>
                    <xdr:col>2</xdr:col>
                    <xdr:colOff>771525</xdr:colOff>
                    <xdr:row>248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2" r:id="rId261" name="Check Box 314">
              <controlPr defaultSize="0" autoFill="0" autoLine="0" autoPict="0">
                <anchor moveWithCells="1">
                  <from>
                    <xdr:col>2</xdr:col>
                    <xdr:colOff>0</xdr:colOff>
                    <xdr:row>249</xdr:row>
                    <xdr:rowOff>9525</xdr:rowOff>
                  </from>
                  <to>
                    <xdr:col>2</xdr:col>
                    <xdr:colOff>1571625</xdr:colOff>
                    <xdr:row>250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3" r:id="rId262" name="Check Box 315">
              <controlPr defaultSize="0" autoFill="0" autoLine="0" autoPict="0">
                <anchor moveWithCells="1">
                  <from>
                    <xdr:col>2</xdr:col>
                    <xdr:colOff>0</xdr:colOff>
                    <xdr:row>250</xdr:row>
                    <xdr:rowOff>9525</xdr:rowOff>
                  </from>
                  <to>
                    <xdr:col>2</xdr:col>
                    <xdr:colOff>1571625</xdr:colOff>
                    <xdr:row>251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64" r:id="rId263" name="Check Box 316">
              <controlPr locked="0" defaultSize="0" autoFill="0" autoLine="0" autoPict="0">
                <anchor moveWithCells="1">
                  <from>
                    <xdr:col>2</xdr:col>
                    <xdr:colOff>0</xdr:colOff>
                    <xdr:row>235</xdr:row>
                    <xdr:rowOff>9525</xdr:rowOff>
                  </from>
                  <to>
                    <xdr:col>2</xdr:col>
                    <xdr:colOff>1581150</xdr:colOff>
                    <xdr:row>236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81" r:id="rId264" name="Check Box 333">
              <controlPr locked="0" defaultSize="0" autoFill="0" autoLine="0" autoPict="0">
                <anchor moveWithCells="1">
                  <from>
                    <xdr:col>2</xdr:col>
                    <xdr:colOff>0</xdr:colOff>
                    <xdr:row>254</xdr:row>
                    <xdr:rowOff>9525</xdr:rowOff>
                  </from>
                  <to>
                    <xdr:col>2</xdr:col>
                    <xdr:colOff>1581150</xdr:colOff>
                    <xdr:row>255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82" r:id="rId265" name="Drop Down 334">
              <controlPr defaultSize="0" autoLine="0" autoPict="0">
                <anchor moveWithCells="1">
                  <from>
                    <xdr:col>2</xdr:col>
                    <xdr:colOff>0</xdr:colOff>
                    <xdr:row>256</xdr:row>
                    <xdr:rowOff>0</xdr:rowOff>
                  </from>
                  <to>
                    <xdr:col>2</xdr:col>
                    <xdr:colOff>771525</xdr:colOff>
                    <xdr:row>257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83" r:id="rId266" name="Drop Down 335">
              <controlPr defaultSize="0" autoLine="0" autoPict="0">
                <anchor moveWithCells="1">
                  <from>
                    <xdr:col>2</xdr:col>
                    <xdr:colOff>0</xdr:colOff>
                    <xdr:row>267</xdr:row>
                    <xdr:rowOff>0</xdr:rowOff>
                  </from>
                  <to>
                    <xdr:col>2</xdr:col>
                    <xdr:colOff>771525</xdr:colOff>
                    <xdr:row>267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84" r:id="rId267" name="Check Box 336">
              <controlPr defaultSize="0" autoFill="0" autoLine="0" autoPict="0">
                <anchor moveWithCells="1">
                  <from>
                    <xdr:col>2</xdr:col>
                    <xdr:colOff>0</xdr:colOff>
                    <xdr:row>268</xdr:row>
                    <xdr:rowOff>9525</xdr:rowOff>
                  </from>
                  <to>
                    <xdr:col>2</xdr:col>
                    <xdr:colOff>1571625</xdr:colOff>
                    <xdr:row>269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85" r:id="rId268" name="Check Box 337">
              <controlPr defaultSize="0" autoFill="0" autoLine="0" autoPict="0">
                <anchor moveWithCells="1">
                  <from>
                    <xdr:col>2</xdr:col>
                    <xdr:colOff>0</xdr:colOff>
                    <xdr:row>269</xdr:row>
                    <xdr:rowOff>9525</xdr:rowOff>
                  </from>
                  <to>
                    <xdr:col>2</xdr:col>
                    <xdr:colOff>1571625</xdr:colOff>
                    <xdr:row>270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86" r:id="rId269" name="Check Box 338">
              <controlPr locked="0" defaultSize="0" autoFill="0" autoLine="0" autoPict="0">
                <anchor moveWithCells="1">
                  <from>
                    <xdr:col>2</xdr:col>
                    <xdr:colOff>0</xdr:colOff>
                    <xdr:row>273</xdr:row>
                    <xdr:rowOff>9525</xdr:rowOff>
                  </from>
                  <to>
                    <xdr:col>2</xdr:col>
                    <xdr:colOff>1581150</xdr:colOff>
                    <xdr:row>274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87" r:id="rId270" name="Drop Down 339">
              <controlPr defaultSize="0" autoLine="0" autoPict="0">
                <anchor moveWithCells="1">
                  <from>
                    <xdr:col>2</xdr:col>
                    <xdr:colOff>0</xdr:colOff>
                    <xdr:row>275</xdr:row>
                    <xdr:rowOff>0</xdr:rowOff>
                  </from>
                  <to>
                    <xdr:col>2</xdr:col>
                    <xdr:colOff>771525</xdr:colOff>
                    <xdr:row>276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88" r:id="rId271" name="Drop Down 340">
              <controlPr defaultSize="0" autoLine="0" autoPict="0">
                <anchor moveWithCells="1">
                  <from>
                    <xdr:col>2</xdr:col>
                    <xdr:colOff>0</xdr:colOff>
                    <xdr:row>286</xdr:row>
                    <xdr:rowOff>0</xdr:rowOff>
                  </from>
                  <to>
                    <xdr:col>2</xdr:col>
                    <xdr:colOff>771525</xdr:colOff>
                    <xdr:row>286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89" r:id="rId272" name="Check Box 341">
              <controlPr defaultSize="0" autoFill="0" autoLine="0" autoPict="0">
                <anchor moveWithCells="1">
                  <from>
                    <xdr:col>2</xdr:col>
                    <xdr:colOff>0</xdr:colOff>
                    <xdr:row>287</xdr:row>
                    <xdr:rowOff>9525</xdr:rowOff>
                  </from>
                  <to>
                    <xdr:col>2</xdr:col>
                    <xdr:colOff>1571625</xdr:colOff>
                    <xdr:row>288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90" r:id="rId273" name="Check Box 342">
              <controlPr defaultSize="0" autoFill="0" autoLine="0" autoPict="0">
                <anchor moveWithCells="1">
                  <from>
                    <xdr:col>2</xdr:col>
                    <xdr:colOff>0</xdr:colOff>
                    <xdr:row>288</xdr:row>
                    <xdr:rowOff>9525</xdr:rowOff>
                  </from>
                  <to>
                    <xdr:col>2</xdr:col>
                    <xdr:colOff>1571625</xdr:colOff>
                    <xdr:row>289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91" r:id="rId274" name="Check Box 343">
              <controlPr locked="0" defaultSize="0" autoFill="0" autoLine="0" autoPict="0">
                <anchor moveWithCells="1">
                  <from>
                    <xdr:col>2</xdr:col>
                    <xdr:colOff>0</xdr:colOff>
                    <xdr:row>292</xdr:row>
                    <xdr:rowOff>9525</xdr:rowOff>
                  </from>
                  <to>
                    <xdr:col>2</xdr:col>
                    <xdr:colOff>1581150</xdr:colOff>
                    <xdr:row>293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92" r:id="rId275" name="Drop Down 344">
              <controlPr defaultSize="0" autoLine="0" autoPict="0">
                <anchor moveWithCells="1">
                  <from>
                    <xdr:col>2</xdr:col>
                    <xdr:colOff>0</xdr:colOff>
                    <xdr:row>294</xdr:row>
                    <xdr:rowOff>0</xdr:rowOff>
                  </from>
                  <to>
                    <xdr:col>2</xdr:col>
                    <xdr:colOff>771525</xdr:colOff>
                    <xdr:row>295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93" r:id="rId276" name="Drop Down 345">
              <controlPr defaultSize="0" autoLine="0" autoPict="0">
                <anchor moveWithCells="1">
                  <from>
                    <xdr:col>2</xdr:col>
                    <xdr:colOff>0</xdr:colOff>
                    <xdr:row>305</xdr:row>
                    <xdr:rowOff>0</xdr:rowOff>
                  </from>
                  <to>
                    <xdr:col>2</xdr:col>
                    <xdr:colOff>771525</xdr:colOff>
                    <xdr:row>305</xdr:row>
                    <xdr:rowOff>180975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94" r:id="rId277" name="Check Box 346">
              <controlPr defaultSize="0" autoFill="0" autoLine="0" autoPict="0">
                <anchor moveWithCells="1">
                  <from>
                    <xdr:col>2</xdr:col>
                    <xdr:colOff>0</xdr:colOff>
                    <xdr:row>306</xdr:row>
                    <xdr:rowOff>9525</xdr:rowOff>
                  </from>
                  <to>
                    <xdr:col>2</xdr:col>
                    <xdr:colOff>1571625</xdr:colOff>
                    <xdr:row>307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395" r:id="rId278" name="Check Box 347">
              <controlPr defaultSize="0" autoFill="0" autoLine="0" autoPict="0">
                <anchor moveWithCells="1">
                  <from>
                    <xdr:col>2</xdr:col>
                    <xdr:colOff>0</xdr:colOff>
                    <xdr:row>307</xdr:row>
                    <xdr:rowOff>9525</xdr:rowOff>
                  </from>
                  <to>
                    <xdr:col>2</xdr:col>
                    <xdr:colOff>1571625</xdr:colOff>
                    <xdr:row>308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C56821-B2BC-47E0-A69A-F7D50721CAEE}">
  <dimension ref="A1:B1920"/>
  <sheetViews>
    <sheetView topLeftCell="B1" zoomScale="160" zoomScaleNormal="160" workbookViewId="0">
      <selection activeCell="B1" sqref="B1"/>
    </sheetView>
  </sheetViews>
  <sheetFormatPr baseColWidth="10" defaultRowHeight="15" x14ac:dyDescent="0.25"/>
  <cols>
    <col min="1" max="1" width="4.140625" hidden="1" customWidth="1"/>
    <col min="2" max="2" width="122.7109375" bestFit="1" customWidth="1"/>
    <col min="3" max="3" width="20.85546875" bestFit="1" customWidth="1"/>
  </cols>
  <sheetData>
    <row r="1" spans="2:2" x14ac:dyDescent="0.25">
      <c r="B1" s="24" t="s">
        <v>167</v>
      </c>
    </row>
    <row r="2" spans="2:2" x14ac:dyDescent="0.25">
      <c r="B2" s="24" t="s">
        <v>226</v>
      </c>
    </row>
    <row r="3" spans="2:2" x14ac:dyDescent="0.25">
      <c r="B3" s="24" t="s">
        <v>251</v>
      </c>
    </row>
    <row r="4" spans="2:2" x14ac:dyDescent="0.25">
      <c r="B4" s="24" t="s">
        <v>263</v>
      </c>
    </row>
    <row r="5" spans="2:2" x14ac:dyDescent="0.25">
      <c r="B5" s="24" t="s">
        <v>264</v>
      </c>
    </row>
    <row r="6" spans="2:2" x14ac:dyDescent="0.25">
      <c r="B6" s="24" t="s">
        <v>168</v>
      </c>
    </row>
    <row r="7" spans="2:2" x14ac:dyDescent="0.25">
      <c r="B7" s="24" t="s">
        <v>252</v>
      </c>
    </row>
    <row r="8" spans="2:2" x14ac:dyDescent="0.25">
      <c r="B8" s="24" t="s">
        <v>250</v>
      </c>
    </row>
    <row r="9" spans="2:2" x14ac:dyDescent="0.25">
      <c r="B9" s="24" t="s">
        <v>243</v>
      </c>
    </row>
    <row r="10" spans="2:2" x14ac:dyDescent="0.25">
      <c r="B10" s="24" t="s">
        <v>244</v>
      </c>
    </row>
    <row r="11" spans="2:2" x14ac:dyDescent="0.25">
      <c r="B11" s="24" t="s">
        <v>245</v>
      </c>
    </row>
    <row r="12" spans="2:2" x14ac:dyDescent="0.25">
      <c r="B12" s="24" t="s">
        <v>246</v>
      </c>
    </row>
    <row r="13" spans="2:2" x14ac:dyDescent="0.25">
      <c r="B13" s="24" t="s">
        <v>247</v>
      </c>
    </row>
    <row r="14" spans="2:2" x14ac:dyDescent="0.25">
      <c r="B14" s="24" t="s">
        <v>248</v>
      </c>
    </row>
    <row r="15" spans="2:2" x14ac:dyDescent="0.25">
      <c r="B15" s="24" t="s">
        <v>249</v>
      </c>
    </row>
    <row r="16" spans="2:2" x14ac:dyDescent="0.25">
      <c r="B16" s="24" t="s">
        <v>169</v>
      </c>
    </row>
    <row r="17" spans="2:2" x14ac:dyDescent="0.25">
      <c r="B17" s="24" t="s">
        <v>170</v>
      </c>
    </row>
    <row r="18" spans="2:2" x14ac:dyDescent="0.25">
      <c r="B18" s="24" t="s">
        <v>171</v>
      </c>
    </row>
    <row r="19" spans="2:2" x14ac:dyDescent="0.25">
      <c r="B19" s="24"/>
    </row>
    <row r="20" spans="2:2" x14ac:dyDescent="0.25">
      <c r="B20" s="24" t="s">
        <v>227</v>
      </c>
    </row>
    <row r="21" spans="2:2" x14ac:dyDescent="0.25">
      <c r="B21" s="24" t="s">
        <v>228</v>
      </c>
    </row>
    <row r="22" spans="2:2" x14ac:dyDescent="0.25">
      <c r="B22" s="24" t="s">
        <v>177</v>
      </c>
    </row>
    <row r="23" spans="2:2" x14ac:dyDescent="0.25">
      <c r="B23" s="24"/>
    </row>
    <row r="24" spans="2:2" x14ac:dyDescent="0.25">
      <c r="B24" s="24" t="s">
        <v>172</v>
      </c>
    </row>
    <row r="25" spans="2:2" x14ac:dyDescent="0.25">
      <c r="B25" s="24" t="s">
        <v>173</v>
      </c>
    </row>
    <row r="26" spans="2:2" x14ac:dyDescent="0.25">
      <c r="B26" s="24" t="s">
        <v>174</v>
      </c>
    </row>
    <row r="27" spans="2:2" x14ac:dyDescent="0.25">
      <c r="B27" s="24" t="s">
        <v>175</v>
      </c>
    </row>
    <row r="28" spans="2:2" x14ac:dyDescent="0.25">
      <c r="B28" s="24" t="s">
        <v>176</v>
      </c>
    </row>
    <row r="29" spans="2:2" x14ac:dyDescent="0.25">
      <c r="B29" s="24" t="s">
        <v>177</v>
      </c>
    </row>
    <row r="30" spans="2:2" x14ac:dyDescent="0.25">
      <c r="B30" s="24"/>
    </row>
    <row r="31" spans="2:2" x14ac:dyDescent="0.25">
      <c r="B31" s="24" t="s">
        <v>178</v>
      </c>
    </row>
    <row r="32" spans="2:2" x14ac:dyDescent="0.25">
      <c r="B32" s="24" t="s">
        <v>179</v>
      </c>
    </row>
    <row r="33" spans="2:2" x14ac:dyDescent="0.25">
      <c r="B33" s="24" t="s">
        <v>180</v>
      </c>
    </row>
    <row r="34" spans="2:2" x14ac:dyDescent="0.25">
      <c r="B34" s="24"/>
    </row>
    <row r="35" spans="2:2" x14ac:dyDescent="0.25">
      <c r="B35" s="24" t="s">
        <v>0</v>
      </c>
    </row>
    <row r="36" spans="2:2" x14ac:dyDescent="0.25">
      <c r="B36" s="24" t="s">
        <v>203</v>
      </c>
    </row>
    <row r="37" spans="2:2" x14ac:dyDescent="0.25">
      <c r="B37" s="24" t="s">
        <v>0</v>
      </c>
    </row>
    <row r="38" spans="2:2" x14ac:dyDescent="0.25">
      <c r="B38" s="24"/>
    </row>
    <row r="39" spans="2:2" x14ac:dyDescent="0.25">
      <c r="B39" s="24" t="s">
        <v>1</v>
      </c>
    </row>
    <row r="40" spans="2:2" x14ac:dyDescent="0.25">
      <c r="B40" s="24" t="s">
        <v>2</v>
      </c>
    </row>
    <row r="41" spans="2:2" x14ac:dyDescent="0.25">
      <c r="B41" s="24" t="str">
        <f>"#define MPU_INIT_CTRL_ENABLE      "&amp;IF(CONFIG!A3,"1","0")</f>
        <v>#define MPU_INIT_CTRL_ENABLE      1</v>
      </c>
    </row>
    <row r="42" spans="2:2" x14ac:dyDescent="0.25">
      <c r="B42" s="24" t="s">
        <v>3</v>
      </c>
    </row>
    <row r="43" spans="2:2" x14ac:dyDescent="0.25">
      <c r="B43" s="24" t="s">
        <v>4</v>
      </c>
    </row>
    <row r="44" spans="2:2" x14ac:dyDescent="0.25">
      <c r="B44" s="24" t="str">
        <f>"#define MPU_INIT_CTRL_PRIVDEFENA  "&amp;IF(CONFIG!A4,"0x00000004","0x00000000")</f>
        <v>#define MPU_INIT_CTRL_PRIVDEFENA  0x00000004</v>
      </c>
    </row>
    <row r="45" spans="2:2" x14ac:dyDescent="0.25">
      <c r="B45" s="24" t="s">
        <v>5</v>
      </c>
    </row>
    <row r="46" spans="2:2" x14ac:dyDescent="0.25">
      <c r="B46" s="24" t="s">
        <v>6</v>
      </c>
    </row>
    <row r="47" spans="2:2" x14ac:dyDescent="0.25">
      <c r="B47" s="24" t="s">
        <v>7</v>
      </c>
    </row>
    <row r="48" spans="2:2" x14ac:dyDescent="0.25">
      <c r="B48" s="24" t="str">
        <f>"#define MPU_INIT_CTRL_HFNMIENA    "&amp;IF(CONFIG!A5,"0x00000002","0x00000000")</f>
        <v>#define MPU_INIT_CTRL_HFNMIENA    0x00000000</v>
      </c>
    </row>
    <row r="49" spans="1:2" x14ac:dyDescent="0.25">
      <c r="B49" s="24" t="s">
        <v>267</v>
      </c>
    </row>
    <row r="50" spans="1:2" x14ac:dyDescent="0.25">
      <c r="B50" s="24" t="s">
        <v>8</v>
      </c>
    </row>
    <row r="51" spans="1:2" x14ac:dyDescent="0.25">
      <c r="B51" s="24"/>
    </row>
    <row r="52" spans="1:2" x14ac:dyDescent="0.25">
      <c r="A52" s="2">
        <v>0</v>
      </c>
      <c r="B52" s="24" t="str">
        <f>"// MPU Region "&amp;A52&amp;" ********************************"</f>
        <v>// MPU Region 0 ********************************</v>
      </c>
    </row>
    <row r="53" spans="1:2" x14ac:dyDescent="0.25">
      <c r="A53" s="2">
        <v>7</v>
      </c>
      <c r="B53" s="24" t="str">
        <f>"// &lt;e&gt;Configure MPU Region "&amp;A52</f>
        <v>// &lt;e&gt;Configure MPU Region 0</v>
      </c>
    </row>
    <row r="54" spans="1:2" x14ac:dyDescent="0.25">
      <c r="B54" s="24" t="s">
        <v>181</v>
      </c>
    </row>
    <row r="55" spans="1:2" x14ac:dyDescent="0.25">
      <c r="A55">
        <f>A53</f>
        <v>7</v>
      </c>
      <c r="B55" s="24" t="str">
        <f ca="1">"#define CONFIG_REG"&amp;A52&amp;"   "&amp;N(INDIRECT("CONFIG!A"&amp;A55))</f>
        <v>#define CONFIG_REG0   1</v>
      </c>
    </row>
    <row r="56" spans="1:2" x14ac:dyDescent="0.25">
      <c r="B56" s="24" t="s">
        <v>9</v>
      </c>
    </row>
    <row r="57" spans="1:2" x14ac:dyDescent="0.25">
      <c r="A57">
        <f>A53+1</f>
        <v>8</v>
      </c>
      <c r="B57" s="24" t="str">
        <f ca="1">"#define ENABLE_REG"&amp;A52&amp;"   "&amp;N(INDIRECT("CONFIG!A"&amp;A57))</f>
        <v>#define ENABLE_REG0   1</v>
      </c>
    </row>
    <row r="58" spans="1:2" x14ac:dyDescent="0.25">
      <c r="B58" s="24" t="s">
        <v>10</v>
      </c>
    </row>
    <row r="59" spans="1:2" x14ac:dyDescent="0.25">
      <c r="B59" s="24" t="s">
        <v>11</v>
      </c>
    </row>
    <row r="60" spans="1:2" x14ac:dyDescent="0.25">
      <c r="A60">
        <f>A53+2</f>
        <v>9</v>
      </c>
      <c r="B60" s="24" t="str" cm="1">
        <f t="array" aca="1" ref="B60" ca="1">"#define BASE_REG"&amp;A52&amp;"   0x"&amp;INDIRECT("CONFIG!A"&amp;A60)</f>
        <v>#define BASE_REG0   0x08000000</v>
      </c>
    </row>
    <row r="61" spans="1:2" x14ac:dyDescent="0.25">
      <c r="B61" s="24" t="s">
        <v>12</v>
      </c>
    </row>
    <row r="62" spans="1:2" x14ac:dyDescent="0.25">
      <c r="B62" s="24" t="s">
        <v>13</v>
      </c>
    </row>
    <row r="63" spans="1:2" x14ac:dyDescent="0.25">
      <c r="B63" s="24" t="s">
        <v>14</v>
      </c>
    </row>
    <row r="64" spans="1:2" x14ac:dyDescent="0.25">
      <c r="B64" s="24" t="s">
        <v>15</v>
      </c>
    </row>
    <row r="65" spans="2:2" x14ac:dyDescent="0.25">
      <c r="B65" s="24" t="s">
        <v>16</v>
      </c>
    </row>
    <row r="66" spans="2:2" x14ac:dyDescent="0.25">
      <c r="B66" s="24" t="s">
        <v>17</v>
      </c>
    </row>
    <row r="67" spans="2:2" x14ac:dyDescent="0.25">
      <c r="B67" s="24" t="s">
        <v>18</v>
      </c>
    </row>
    <row r="68" spans="2:2" x14ac:dyDescent="0.25">
      <c r="B68" s="24" t="s">
        <v>19</v>
      </c>
    </row>
    <row r="69" spans="2:2" x14ac:dyDescent="0.25">
      <c r="B69" s="24" t="s">
        <v>20</v>
      </c>
    </row>
    <row r="70" spans="2:2" x14ac:dyDescent="0.25">
      <c r="B70" s="24" t="s">
        <v>21</v>
      </c>
    </row>
    <row r="71" spans="2:2" x14ac:dyDescent="0.25">
      <c r="B71" s="24" t="s">
        <v>22</v>
      </c>
    </row>
    <row r="72" spans="2:2" x14ac:dyDescent="0.25">
      <c r="B72" s="24" t="s">
        <v>23</v>
      </c>
    </row>
    <row r="73" spans="2:2" x14ac:dyDescent="0.25">
      <c r="B73" s="24" t="s">
        <v>24</v>
      </c>
    </row>
    <row r="74" spans="2:2" x14ac:dyDescent="0.25">
      <c r="B74" s="24" t="s">
        <v>25</v>
      </c>
    </row>
    <row r="75" spans="2:2" x14ac:dyDescent="0.25">
      <c r="B75" s="24" t="s">
        <v>26</v>
      </c>
    </row>
    <row r="76" spans="2:2" x14ac:dyDescent="0.25">
      <c r="B76" s="24" t="s">
        <v>27</v>
      </c>
    </row>
    <row r="77" spans="2:2" x14ac:dyDescent="0.25">
      <c r="B77" s="24" t="s">
        <v>28</v>
      </c>
    </row>
    <row r="78" spans="2:2" x14ac:dyDescent="0.25">
      <c r="B78" s="24" t="s">
        <v>29</v>
      </c>
    </row>
    <row r="79" spans="2:2" x14ac:dyDescent="0.25">
      <c r="B79" s="24" t="s">
        <v>30</v>
      </c>
    </row>
    <row r="80" spans="2:2" x14ac:dyDescent="0.25">
      <c r="B80" s="24" t="s">
        <v>31</v>
      </c>
    </row>
    <row r="81" spans="1:2" x14ac:dyDescent="0.25">
      <c r="B81" s="24" t="s">
        <v>32</v>
      </c>
    </row>
    <row r="82" spans="1:2" x14ac:dyDescent="0.25">
      <c r="B82" s="24" t="s">
        <v>33</v>
      </c>
    </row>
    <row r="83" spans="1:2" x14ac:dyDescent="0.25">
      <c r="B83" s="24" t="s">
        <v>34</v>
      </c>
    </row>
    <row r="84" spans="1:2" x14ac:dyDescent="0.25">
      <c r="B84" s="24" t="s">
        <v>35</v>
      </c>
    </row>
    <row r="85" spans="1:2" x14ac:dyDescent="0.25">
      <c r="B85" s="24" t="s">
        <v>36</v>
      </c>
    </row>
    <row r="86" spans="1:2" x14ac:dyDescent="0.25">
      <c r="B86" s="24" t="s">
        <v>37</v>
      </c>
    </row>
    <row r="87" spans="1:2" x14ac:dyDescent="0.25">
      <c r="B87" s="24" t="s">
        <v>38</v>
      </c>
    </row>
    <row r="88" spans="1:2" x14ac:dyDescent="0.25">
      <c r="B88" s="24" t="s">
        <v>39</v>
      </c>
    </row>
    <row r="89" spans="1:2" x14ac:dyDescent="0.25">
      <c r="B89" s="24" t="s">
        <v>40</v>
      </c>
    </row>
    <row r="90" spans="1:2" x14ac:dyDescent="0.25">
      <c r="A90">
        <f>A53+3</f>
        <v>10</v>
      </c>
      <c r="B90" s="24" t="str" cm="1">
        <f t="array" aca="1" ref="B90" ca="1">"#define SIZE_REG"&amp;A52&amp;"   "&amp;INDIRECT("CONFIG!A"&amp;A90)+3</f>
        <v>#define SIZE_REG0   15</v>
      </c>
    </row>
    <row r="91" spans="1:2" x14ac:dyDescent="0.25">
      <c r="B91" s="24" t="s">
        <v>41</v>
      </c>
    </row>
    <row r="92" spans="1:2" x14ac:dyDescent="0.25">
      <c r="B92" s="24" t="s">
        <v>42</v>
      </c>
    </row>
    <row r="93" spans="1:2" x14ac:dyDescent="0.25">
      <c r="B93" s="24" t="s">
        <v>43</v>
      </c>
    </row>
    <row r="94" spans="1:2" x14ac:dyDescent="0.25">
      <c r="B94" s="24" t="s">
        <v>44</v>
      </c>
    </row>
    <row r="95" spans="1:2" x14ac:dyDescent="0.25">
      <c r="B95" s="24" t="s">
        <v>45</v>
      </c>
    </row>
    <row r="96" spans="1:2" x14ac:dyDescent="0.25">
      <c r="A96">
        <f>A53+6</f>
        <v>13</v>
      </c>
      <c r="B96" s="24" t="str">
        <f ca="1">"#define SRD_USE_REG"&amp;A52&amp;"  "&amp;N(OR(INDIRECT("CONFIG!A"&amp;A96&amp;":A"&amp;A96+7&amp;"")))</f>
        <v>#define SRD_USE_REG0  0</v>
      </c>
    </row>
    <row r="97" spans="1:2" x14ac:dyDescent="0.25">
      <c r="B97" s="24" t="s">
        <v>46</v>
      </c>
    </row>
    <row r="98" spans="1:2" x14ac:dyDescent="0.25">
      <c r="A98">
        <f>A53+6</f>
        <v>13</v>
      </c>
      <c r="B98" s="24" t="str">
        <f ca="1">"#define SRD0_REG"&amp;A52&amp;"   "&amp;N(INDIRECT("CONFIG!A"&amp;A98))</f>
        <v>#define SRD0_REG0   0</v>
      </c>
    </row>
    <row r="99" spans="1:2" x14ac:dyDescent="0.25">
      <c r="B99" s="24" t="s">
        <v>47</v>
      </c>
    </row>
    <row r="100" spans="1:2" x14ac:dyDescent="0.25">
      <c r="A100">
        <f>A53+7</f>
        <v>14</v>
      </c>
      <c r="B100" s="24" t="str">
        <f ca="1">"#define SRD1_REG"&amp;A52&amp;"   "&amp;N(INDIRECT("CONFIG!A"&amp;A100))*2</f>
        <v>#define SRD1_REG0   0</v>
      </c>
    </row>
    <row r="101" spans="1:2" x14ac:dyDescent="0.25">
      <c r="B101" s="24" t="s">
        <v>48</v>
      </c>
    </row>
    <row r="102" spans="1:2" x14ac:dyDescent="0.25">
      <c r="A102">
        <f>A53+8</f>
        <v>15</v>
      </c>
      <c r="B102" s="24" t="str">
        <f ca="1">"#define SRD2_REG"&amp;A52&amp;"   "&amp;N(INDIRECT("CONFIG!A"&amp;A102))*4</f>
        <v>#define SRD2_REG0   0</v>
      </c>
    </row>
    <row r="103" spans="1:2" x14ac:dyDescent="0.25">
      <c r="B103" s="24" t="s">
        <v>49</v>
      </c>
    </row>
    <row r="104" spans="1:2" x14ac:dyDescent="0.25">
      <c r="A104">
        <f>A53+9</f>
        <v>16</v>
      </c>
      <c r="B104" s="24" t="str">
        <f ca="1">"#define SRD3_REG"&amp;A52&amp;"   "&amp;N(INDIRECT("CONFIG!A"&amp;A104))*8</f>
        <v>#define SRD3_REG0   0</v>
      </c>
    </row>
    <row r="105" spans="1:2" x14ac:dyDescent="0.25">
      <c r="B105" s="24" t="s">
        <v>50</v>
      </c>
    </row>
    <row r="106" spans="1:2" x14ac:dyDescent="0.25">
      <c r="A106">
        <f>A53+10</f>
        <v>17</v>
      </c>
      <c r="B106" s="24" t="str">
        <f ca="1">"#define SRD4_REG"&amp;A52&amp;"   "&amp;N(INDIRECT("CONFIG!A"&amp;A106))*16</f>
        <v>#define SRD4_REG0   0</v>
      </c>
    </row>
    <row r="107" spans="1:2" x14ac:dyDescent="0.25">
      <c r="B107" s="24" t="s">
        <v>51</v>
      </c>
    </row>
    <row r="108" spans="1:2" x14ac:dyDescent="0.25">
      <c r="A108">
        <f>A53+11</f>
        <v>18</v>
      </c>
      <c r="B108" s="24" t="str">
        <f ca="1">"#define SRD5_REG"&amp;A52&amp;"   "&amp;N(INDIRECT("CONFIG!A"&amp;A108))*32</f>
        <v>#define SRD5_REG0   0</v>
      </c>
    </row>
    <row r="109" spans="1:2" x14ac:dyDescent="0.25">
      <c r="B109" s="24" t="s">
        <v>52</v>
      </c>
    </row>
    <row r="110" spans="1:2" x14ac:dyDescent="0.25">
      <c r="A110">
        <f>A53+12</f>
        <v>19</v>
      </c>
      <c r="B110" s="24" t="str">
        <f ca="1">"#define SRD6_REG"&amp;A52&amp;"   "&amp;N(INDIRECT("CONFIG!A"&amp;A110))*64</f>
        <v>#define SRD6_REG0   0</v>
      </c>
    </row>
    <row r="111" spans="1:2" x14ac:dyDescent="0.25">
      <c r="B111" s="24" t="s">
        <v>53</v>
      </c>
    </row>
    <row r="112" spans="1:2" x14ac:dyDescent="0.25">
      <c r="A112">
        <f>A53+13</f>
        <v>20</v>
      </c>
      <c r="B112" s="24" t="str">
        <f ca="1">"#define SRD7_REG"&amp;A52&amp;"   "&amp;N(INDIRECT("CONFIG!A"&amp;A112))*128</f>
        <v>#define SRD7_REG0   0</v>
      </c>
    </row>
    <row r="113" spans="1:2" x14ac:dyDescent="0.25">
      <c r="B113" s="24" t="str">
        <f>"#define SRD_REG"&amp;A52&amp;" ((SRD_USE_REG"&amp;A52&amp;" == 0)?0: (SRD0_REG"&amp;A52&amp;" | SRD1_REG"&amp;A52&amp;" | SRD2_REG"&amp;A52&amp;" | SRD3_REG"&amp;A52&amp;" |\"</f>
        <v>#define SRD_REG0 ((SRD_USE_REG0 == 0)?0: (SRD0_REG0 | SRD1_REG0 | SRD2_REG0 | SRD3_REG0 |\</v>
      </c>
    </row>
    <row r="114" spans="1:2" x14ac:dyDescent="0.25">
      <c r="B114" s="24" t="str">
        <f>"                      SRD4_REG"&amp;A52&amp;" | SRD5_REG"&amp;A52&amp;" | SRD6_REG"&amp;A52&amp;" | SRD7_REG"&amp;A52&amp;" ))"</f>
        <v xml:space="preserve">                      SRD4_REG0 | SRD5_REG0 | SRD6_REG0 | SRD7_REG0 ))</v>
      </c>
    </row>
    <row r="115" spans="1:2" x14ac:dyDescent="0.25">
      <c r="B115" s="24" t="s">
        <v>54</v>
      </c>
    </row>
    <row r="116" spans="1:2" x14ac:dyDescent="0.25">
      <c r="B116" s="24" t="s">
        <v>55</v>
      </c>
    </row>
    <row r="117" spans="1:2" x14ac:dyDescent="0.25">
      <c r="B117" s="24" t="s">
        <v>56</v>
      </c>
    </row>
    <row r="118" spans="1:2" x14ac:dyDescent="0.25">
      <c r="B118" s="24" t="s">
        <v>57</v>
      </c>
    </row>
    <row r="119" spans="1:2" x14ac:dyDescent="0.25">
      <c r="B119" s="24" t="s">
        <v>58</v>
      </c>
    </row>
    <row r="120" spans="1:2" x14ac:dyDescent="0.25">
      <c r="B120" s="24" t="s">
        <v>59</v>
      </c>
    </row>
    <row r="121" spans="1:2" x14ac:dyDescent="0.25">
      <c r="B121" s="24" t="s">
        <v>261</v>
      </c>
    </row>
    <row r="122" spans="1:2" x14ac:dyDescent="0.25">
      <c r="B122" s="24" t="s">
        <v>60</v>
      </c>
    </row>
    <row r="123" spans="1:2" x14ac:dyDescent="0.25">
      <c r="A123">
        <f>A53+14</f>
        <v>21</v>
      </c>
      <c r="B123" s="24" t="str" cm="1">
        <f t="array" aca="1" ref="B123" ca="1">"#define PERM_REG"&amp;A52&amp;"   "&amp;INDIRECT("CONFIG!A"&amp;A123)-IF(INDIRECT("CONFIG!A"&amp;A123)&lt;5,1,0)</f>
        <v>#define PERM_REG0   6</v>
      </c>
    </row>
    <row r="124" spans="1:2" x14ac:dyDescent="0.25">
      <c r="B124" s="24" t="s">
        <v>61</v>
      </c>
    </row>
    <row r="125" spans="1:2" x14ac:dyDescent="0.25">
      <c r="A125">
        <f>A53+15</f>
        <v>22</v>
      </c>
      <c r="B125" s="24" t="str">
        <f ca="1">"#define XN_REG"&amp;A52&amp;"   "&amp;N(INDIRECT("CONFIG!A"&amp;A125))</f>
        <v>#define XN_REG0   0</v>
      </c>
    </row>
    <row r="126" spans="1:2" x14ac:dyDescent="0.25">
      <c r="B126" s="24" t="s">
        <v>231</v>
      </c>
    </row>
    <row r="127" spans="1:2" x14ac:dyDescent="0.25">
      <c r="B127" s="24" t="s">
        <v>62</v>
      </c>
    </row>
    <row r="128" spans="1:2" x14ac:dyDescent="0.25">
      <c r="A128">
        <f>A53+16</f>
        <v>23</v>
      </c>
      <c r="B128" s="24" t="str">
        <f ca="1">"#define SHARE_REG"&amp;A52&amp;"   "&amp;"("&amp;N(INDIRECT("CONFIG!A"&amp;A128))&amp;"&lt;&lt;MPU_RASR_S_Pos)"</f>
        <v>#define SHARE_REG0   (0&lt;&lt;MPU_RASR_S_Pos)</v>
      </c>
    </row>
    <row r="129" spans="2:2" x14ac:dyDescent="0.25">
      <c r="B129" s="24" t="s">
        <v>63</v>
      </c>
    </row>
    <row r="130" spans="2:2" x14ac:dyDescent="0.25">
      <c r="B130" s="24" t="s">
        <v>64</v>
      </c>
    </row>
    <row r="131" spans="2:2" x14ac:dyDescent="0.25">
      <c r="B131" s="24" t="s">
        <v>65</v>
      </c>
    </row>
    <row r="132" spans="2:2" x14ac:dyDescent="0.25">
      <c r="B132" s="24" t="s">
        <v>66</v>
      </c>
    </row>
    <row r="133" spans="2:2" x14ac:dyDescent="0.25">
      <c r="B133" s="24" t="s">
        <v>67</v>
      </c>
    </row>
    <row r="134" spans="2:2" x14ac:dyDescent="0.25">
      <c r="B134" s="24" t="s">
        <v>68</v>
      </c>
    </row>
    <row r="135" spans="2:2" x14ac:dyDescent="0.25">
      <c r="B135" s="24" t="s">
        <v>69</v>
      </c>
    </row>
    <row r="136" spans="2:2" x14ac:dyDescent="0.25">
      <c r="B136" s="24" t="s">
        <v>70</v>
      </c>
    </row>
    <row r="137" spans="2:2" x14ac:dyDescent="0.25">
      <c r="B137" s="24" t="s">
        <v>71</v>
      </c>
    </row>
    <row r="138" spans="2:2" x14ac:dyDescent="0.25">
      <c r="B138" s="24" t="s">
        <v>72</v>
      </c>
    </row>
    <row r="139" spans="2:2" x14ac:dyDescent="0.25">
      <c r="B139" s="24" t="s">
        <v>73</v>
      </c>
    </row>
    <row r="140" spans="2:2" x14ac:dyDescent="0.25">
      <c r="B140" s="24" t="s">
        <v>74</v>
      </c>
    </row>
    <row r="141" spans="2:2" x14ac:dyDescent="0.25">
      <c r="B141" s="24" t="s">
        <v>75</v>
      </c>
    </row>
    <row r="142" spans="2:2" x14ac:dyDescent="0.25">
      <c r="B142" s="24" t="s">
        <v>76</v>
      </c>
    </row>
    <row r="143" spans="2:2" x14ac:dyDescent="0.25">
      <c r="B143" s="24" t="s">
        <v>77</v>
      </c>
    </row>
    <row r="144" spans="2:2" x14ac:dyDescent="0.25">
      <c r="B144" s="24" t="s">
        <v>78</v>
      </c>
    </row>
    <row r="145" spans="1:2" x14ac:dyDescent="0.25">
      <c r="B145" s="24" t="s">
        <v>79</v>
      </c>
    </row>
    <row r="146" spans="1:2" x14ac:dyDescent="0.25">
      <c r="B146" s="24" t="s">
        <v>80</v>
      </c>
    </row>
    <row r="147" spans="1:2" x14ac:dyDescent="0.25">
      <c r="B147" s="24" t="s">
        <v>81</v>
      </c>
    </row>
    <row r="148" spans="1:2" x14ac:dyDescent="0.25">
      <c r="B148" s="24" t="s">
        <v>82</v>
      </c>
    </row>
    <row r="149" spans="1:2" x14ac:dyDescent="0.25">
      <c r="B149" s="24" t="s">
        <v>83</v>
      </c>
    </row>
    <row r="150" spans="1:2" x14ac:dyDescent="0.25">
      <c r="B150" s="24" t="s">
        <v>84</v>
      </c>
    </row>
    <row r="151" spans="1:2" x14ac:dyDescent="0.25">
      <c r="B151" s="24" t="s">
        <v>85</v>
      </c>
    </row>
    <row r="152" spans="1:2" x14ac:dyDescent="0.25">
      <c r="B152" s="24" t="s">
        <v>86</v>
      </c>
    </row>
    <row r="153" spans="1:2" x14ac:dyDescent="0.25">
      <c r="B153" s="24" t="s">
        <v>87</v>
      </c>
    </row>
    <row r="154" spans="1:2" x14ac:dyDescent="0.25">
      <c r="B154" s="24" t="s">
        <v>88</v>
      </c>
    </row>
    <row r="155" spans="1:2" x14ac:dyDescent="0.25">
      <c r="B155" s="24" t="s">
        <v>89</v>
      </c>
    </row>
    <row r="156" spans="1:2" x14ac:dyDescent="0.25">
      <c r="B156" s="24" t="s">
        <v>90</v>
      </c>
    </row>
    <row r="157" spans="1:2" x14ac:dyDescent="0.25">
      <c r="B157" s="24" t="s">
        <v>91</v>
      </c>
    </row>
    <row r="158" spans="1:2" x14ac:dyDescent="0.25">
      <c r="B158" s="24" t="s">
        <v>92</v>
      </c>
    </row>
    <row r="159" spans="1:2" x14ac:dyDescent="0.25">
      <c r="B159" s="24" t="s">
        <v>93</v>
      </c>
    </row>
    <row r="160" spans="1:2" x14ac:dyDescent="0.25">
      <c r="A160">
        <f>A53+17</f>
        <v>24</v>
      </c>
      <c r="B160" s="24" t="str" cm="1">
        <f t="array" aca="1" ref="B160" ca="1">"#define ACCESS_REG"&amp;A52&amp;"   "&amp;INDIRECT("CONFIG!A"&amp;INDIRECT("CONFIG!A"&amp;A160)+344)</f>
        <v>#define ACCESS_REG0   0x020000</v>
      </c>
    </row>
    <row r="161" spans="1:2" x14ac:dyDescent="0.25">
      <c r="B161" s="24" t="str">
        <f>"#define TEXSCB_REG"&amp;A52&amp;" (ACCESS_REG"&amp;A52&amp;" | SHARE_REG"&amp;A52&amp;")"</f>
        <v>#define TEXSCB_REG0 (ACCESS_REG0 | SHARE_REG0)</v>
      </c>
    </row>
    <row r="162" spans="1:2" x14ac:dyDescent="0.25">
      <c r="B162" s="24" t="str">
        <f>"//   &lt;/e&gt;   //MPU Region "&amp;A52&amp;" ********************************"</f>
        <v>//   &lt;/e&gt;   //MPU Region 0 ********************************</v>
      </c>
    </row>
    <row r="163" spans="1:2" x14ac:dyDescent="0.25">
      <c r="B163" s="24"/>
    </row>
    <row r="164" spans="1:2" x14ac:dyDescent="0.25">
      <c r="A164" s="2">
        <f>A52+1</f>
        <v>1</v>
      </c>
      <c r="B164" s="24" t="str">
        <f>"// MPU Region "&amp;A164&amp;" ********************************"</f>
        <v>// MPU Region 1 ********************************</v>
      </c>
    </row>
    <row r="165" spans="1:2" x14ac:dyDescent="0.25">
      <c r="A165" s="2">
        <f>A53+19</f>
        <v>26</v>
      </c>
      <c r="B165" s="24" t="str">
        <f>"// &lt;e&gt;Configure MPU Region "&amp;A164</f>
        <v>// &lt;e&gt;Configure MPU Region 1</v>
      </c>
    </row>
    <row r="166" spans="1:2" x14ac:dyDescent="0.25">
      <c r="B166" s="24" t="s">
        <v>181</v>
      </c>
    </row>
    <row r="167" spans="1:2" x14ac:dyDescent="0.25">
      <c r="A167">
        <f>A165</f>
        <v>26</v>
      </c>
      <c r="B167" s="24" t="str">
        <f ca="1">"#define CONFIG_REG"&amp;A164&amp;"   "&amp;N(INDIRECT("CONFIG!A"&amp;A167))</f>
        <v>#define CONFIG_REG1   1</v>
      </c>
    </row>
    <row r="168" spans="1:2" x14ac:dyDescent="0.25">
      <c r="B168" s="24" t="s">
        <v>9</v>
      </c>
    </row>
    <row r="169" spans="1:2" x14ac:dyDescent="0.25">
      <c r="A169">
        <f>A165+1</f>
        <v>27</v>
      </c>
      <c r="B169" s="24" t="str">
        <f ca="1">"#define ENABLE_REG"&amp;A164&amp;"   "&amp;N(INDIRECT("CONFIG!A"&amp;A169))</f>
        <v>#define ENABLE_REG1   1</v>
      </c>
    </row>
    <row r="170" spans="1:2" x14ac:dyDescent="0.25">
      <c r="B170" s="24" t="s">
        <v>10</v>
      </c>
    </row>
    <row r="171" spans="1:2" x14ac:dyDescent="0.25">
      <c r="B171" s="24" t="s">
        <v>11</v>
      </c>
    </row>
    <row r="172" spans="1:2" x14ac:dyDescent="0.25">
      <c r="A172">
        <f>A165+2</f>
        <v>28</v>
      </c>
      <c r="B172" s="24" t="str" cm="1">
        <f t="array" aca="1" ref="B172" ca="1">"#define BASE_REG"&amp;A164&amp;"   0x"&amp;INDIRECT("CONFIG!A"&amp;A172)</f>
        <v>#define BASE_REG1   0x20000000</v>
      </c>
    </row>
    <row r="173" spans="1:2" x14ac:dyDescent="0.25">
      <c r="B173" s="24" t="s">
        <v>12</v>
      </c>
    </row>
    <row r="174" spans="1:2" x14ac:dyDescent="0.25">
      <c r="B174" s="24" t="s">
        <v>13</v>
      </c>
    </row>
    <row r="175" spans="1:2" x14ac:dyDescent="0.25">
      <c r="B175" s="24" t="s">
        <v>14</v>
      </c>
    </row>
    <row r="176" spans="1:2" x14ac:dyDescent="0.25">
      <c r="B176" s="24" t="s">
        <v>15</v>
      </c>
    </row>
    <row r="177" spans="2:2" x14ac:dyDescent="0.25">
      <c r="B177" s="24" t="s">
        <v>16</v>
      </c>
    </row>
    <row r="178" spans="2:2" x14ac:dyDescent="0.25">
      <c r="B178" s="24" t="s">
        <v>17</v>
      </c>
    </row>
    <row r="179" spans="2:2" x14ac:dyDescent="0.25">
      <c r="B179" s="24" t="s">
        <v>18</v>
      </c>
    </row>
    <row r="180" spans="2:2" x14ac:dyDescent="0.25">
      <c r="B180" s="24" t="s">
        <v>19</v>
      </c>
    </row>
    <row r="181" spans="2:2" x14ac:dyDescent="0.25">
      <c r="B181" s="24" t="s">
        <v>20</v>
      </c>
    </row>
    <row r="182" spans="2:2" x14ac:dyDescent="0.25">
      <c r="B182" s="24" t="s">
        <v>21</v>
      </c>
    </row>
    <row r="183" spans="2:2" x14ac:dyDescent="0.25">
      <c r="B183" s="24" t="s">
        <v>22</v>
      </c>
    </row>
    <row r="184" spans="2:2" x14ac:dyDescent="0.25">
      <c r="B184" s="24" t="s">
        <v>23</v>
      </c>
    </row>
    <row r="185" spans="2:2" x14ac:dyDescent="0.25">
      <c r="B185" s="24" t="s">
        <v>24</v>
      </c>
    </row>
    <row r="186" spans="2:2" x14ac:dyDescent="0.25">
      <c r="B186" s="24" t="s">
        <v>25</v>
      </c>
    </row>
    <row r="187" spans="2:2" x14ac:dyDescent="0.25">
      <c r="B187" s="24" t="s">
        <v>26</v>
      </c>
    </row>
    <row r="188" spans="2:2" x14ac:dyDescent="0.25">
      <c r="B188" s="24" t="s">
        <v>27</v>
      </c>
    </row>
    <row r="189" spans="2:2" x14ac:dyDescent="0.25">
      <c r="B189" s="24" t="s">
        <v>28</v>
      </c>
    </row>
    <row r="190" spans="2:2" x14ac:dyDescent="0.25">
      <c r="B190" s="24" t="s">
        <v>29</v>
      </c>
    </row>
    <row r="191" spans="2:2" x14ac:dyDescent="0.25">
      <c r="B191" s="24" t="s">
        <v>30</v>
      </c>
    </row>
    <row r="192" spans="2:2" x14ac:dyDescent="0.25">
      <c r="B192" s="24" t="s">
        <v>31</v>
      </c>
    </row>
    <row r="193" spans="1:2" x14ac:dyDescent="0.25">
      <c r="B193" s="24" t="s">
        <v>32</v>
      </c>
    </row>
    <row r="194" spans="1:2" x14ac:dyDescent="0.25">
      <c r="B194" s="24" t="s">
        <v>33</v>
      </c>
    </row>
    <row r="195" spans="1:2" x14ac:dyDescent="0.25">
      <c r="B195" s="24" t="s">
        <v>34</v>
      </c>
    </row>
    <row r="196" spans="1:2" x14ac:dyDescent="0.25">
      <c r="B196" s="24" t="s">
        <v>35</v>
      </c>
    </row>
    <row r="197" spans="1:2" x14ac:dyDescent="0.25">
      <c r="B197" s="24" t="s">
        <v>36</v>
      </c>
    </row>
    <row r="198" spans="1:2" x14ac:dyDescent="0.25">
      <c r="B198" s="24" t="s">
        <v>37</v>
      </c>
    </row>
    <row r="199" spans="1:2" x14ac:dyDescent="0.25">
      <c r="B199" s="24" t="s">
        <v>38</v>
      </c>
    </row>
    <row r="200" spans="1:2" x14ac:dyDescent="0.25">
      <c r="B200" s="24" t="s">
        <v>39</v>
      </c>
    </row>
    <row r="201" spans="1:2" x14ac:dyDescent="0.25">
      <c r="B201" s="24" t="s">
        <v>40</v>
      </c>
    </row>
    <row r="202" spans="1:2" x14ac:dyDescent="0.25">
      <c r="A202">
        <f>A165+3</f>
        <v>29</v>
      </c>
      <c r="B202" s="24" t="str" cm="1">
        <f t="array" aca="1" ref="B202" ca="1">"#define SIZE_REG"&amp;A164&amp;"   "&amp;INDIRECT("CONFIG!A"&amp;A202)+3</f>
        <v>#define SIZE_REG1   8</v>
      </c>
    </row>
    <row r="203" spans="1:2" x14ac:dyDescent="0.25">
      <c r="B203" s="24" t="s">
        <v>41</v>
      </c>
    </row>
    <row r="204" spans="1:2" x14ac:dyDescent="0.25">
      <c r="B204" s="24" t="s">
        <v>42</v>
      </c>
    </row>
    <row r="205" spans="1:2" x14ac:dyDescent="0.25">
      <c r="B205" s="24" t="s">
        <v>43</v>
      </c>
    </row>
    <row r="206" spans="1:2" x14ac:dyDescent="0.25">
      <c r="B206" s="24" t="s">
        <v>44</v>
      </c>
    </row>
    <row r="207" spans="1:2" x14ac:dyDescent="0.25">
      <c r="B207" s="24" t="s">
        <v>45</v>
      </c>
    </row>
    <row r="208" spans="1:2" x14ac:dyDescent="0.25">
      <c r="A208">
        <f>A165+6</f>
        <v>32</v>
      </c>
      <c r="B208" s="24" t="str">
        <f ca="1">"#define SRD_USE_REG"&amp;A164&amp;"  "&amp;N(OR(INDIRECT("CONFIG!A"&amp;A208&amp;":A"&amp;A208+7&amp;"")))</f>
        <v>#define SRD_USE_REG1  0</v>
      </c>
    </row>
    <row r="209" spans="1:2" x14ac:dyDescent="0.25">
      <c r="B209" s="24" t="s">
        <v>46</v>
      </c>
    </row>
    <row r="210" spans="1:2" x14ac:dyDescent="0.25">
      <c r="A210">
        <f>A165+6</f>
        <v>32</v>
      </c>
      <c r="B210" s="24" t="str">
        <f ca="1">"#define SRD0_REG"&amp;A164&amp;"   "&amp;N(INDIRECT("CONFIG!A"&amp;A210))</f>
        <v>#define SRD0_REG1   0</v>
      </c>
    </row>
    <row r="211" spans="1:2" x14ac:dyDescent="0.25">
      <c r="B211" s="24" t="s">
        <v>47</v>
      </c>
    </row>
    <row r="212" spans="1:2" x14ac:dyDescent="0.25">
      <c r="A212">
        <f>A165+7</f>
        <v>33</v>
      </c>
      <c r="B212" s="24" t="str">
        <f ca="1">"#define SRD1_REG"&amp;A164&amp;"   "&amp;N(INDIRECT("CONFIG!A"&amp;A212))*2</f>
        <v>#define SRD1_REG1   0</v>
      </c>
    </row>
    <row r="213" spans="1:2" x14ac:dyDescent="0.25">
      <c r="B213" s="24" t="s">
        <v>48</v>
      </c>
    </row>
    <row r="214" spans="1:2" x14ac:dyDescent="0.25">
      <c r="A214">
        <f>A165+8</f>
        <v>34</v>
      </c>
      <c r="B214" s="24" t="str">
        <f ca="1">"#define SRD2_REG"&amp;A164&amp;"   "&amp;N(INDIRECT("CONFIG!A"&amp;A214))*4</f>
        <v>#define SRD2_REG1   0</v>
      </c>
    </row>
    <row r="215" spans="1:2" x14ac:dyDescent="0.25">
      <c r="B215" s="24" t="s">
        <v>49</v>
      </c>
    </row>
    <row r="216" spans="1:2" x14ac:dyDescent="0.25">
      <c r="A216">
        <f>A165+9</f>
        <v>35</v>
      </c>
      <c r="B216" s="24" t="str">
        <f ca="1">"#define SRD3_REG"&amp;A164&amp;"   "&amp;N(INDIRECT("CONFIG!A"&amp;A216))*8</f>
        <v>#define SRD3_REG1   0</v>
      </c>
    </row>
    <row r="217" spans="1:2" x14ac:dyDescent="0.25">
      <c r="B217" s="24" t="s">
        <v>50</v>
      </c>
    </row>
    <row r="218" spans="1:2" x14ac:dyDescent="0.25">
      <c r="A218">
        <f>A165+10</f>
        <v>36</v>
      </c>
      <c r="B218" s="24" t="str">
        <f ca="1">"#define SRD4_REG"&amp;A164&amp;"   "&amp;N(INDIRECT("CONFIG!A"&amp;A218))*16</f>
        <v>#define SRD4_REG1   0</v>
      </c>
    </row>
    <row r="219" spans="1:2" x14ac:dyDescent="0.25">
      <c r="B219" s="24" t="s">
        <v>51</v>
      </c>
    </row>
    <row r="220" spans="1:2" x14ac:dyDescent="0.25">
      <c r="A220">
        <f>A165+11</f>
        <v>37</v>
      </c>
      <c r="B220" s="24" t="str">
        <f ca="1">"#define SRD5_REG"&amp;A164&amp;"   "&amp;N(INDIRECT("CONFIG!A"&amp;A220))*32</f>
        <v>#define SRD5_REG1   0</v>
      </c>
    </row>
    <row r="221" spans="1:2" x14ac:dyDescent="0.25">
      <c r="B221" s="24" t="s">
        <v>52</v>
      </c>
    </row>
    <row r="222" spans="1:2" x14ac:dyDescent="0.25">
      <c r="A222">
        <f>A165+12</f>
        <v>38</v>
      </c>
      <c r="B222" s="24" t="str">
        <f ca="1">"#define SRD6_REG"&amp;A164&amp;"   "&amp;N(INDIRECT("CONFIG!A"&amp;A222))*64</f>
        <v>#define SRD6_REG1   0</v>
      </c>
    </row>
    <row r="223" spans="1:2" x14ac:dyDescent="0.25">
      <c r="B223" s="24" t="s">
        <v>53</v>
      </c>
    </row>
    <row r="224" spans="1:2" x14ac:dyDescent="0.25">
      <c r="A224">
        <f>A165+13</f>
        <v>39</v>
      </c>
      <c r="B224" s="24" t="str">
        <f ca="1">"#define SRD7_REG"&amp;A164&amp;"   "&amp;N(INDIRECT("CONFIG!A"&amp;A224))*128</f>
        <v>#define SRD7_REG1   0</v>
      </c>
    </row>
    <row r="225" spans="1:2" x14ac:dyDescent="0.25">
      <c r="B225" s="24" t="str">
        <f>"#define SRD_REG"&amp;A164&amp;" ((SRD_USE_REG"&amp;A164&amp;" == 0)?0: (SRD0_REG"&amp;A164&amp;" | SRD1_REG"&amp;A164&amp;" | SRD2_REG"&amp;A164&amp;" | SRD3_REG"&amp;A164&amp;" |\"</f>
        <v>#define SRD_REG1 ((SRD_USE_REG1 == 0)?0: (SRD0_REG1 | SRD1_REG1 | SRD2_REG1 | SRD3_REG1 |\</v>
      </c>
    </row>
    <row r="226" spans="1:2" x14ac:dyDescent="0.25">
      <c r="B226" s="24" t="str">
        <f>"                      SRD4_REG"&amp;A164&amp;" | SRD5_REG"&amp;A164&amp;" | SRD6_REG"&amp;A164&amp;" | SRD7_REG"&amp;A164&amp;" ))"</f>
        <v xml:space="preserve">                      SRD4_REG1 | SRD5_REG1 | SRD6_REG1 | SRD7_REG1 ))</v>
      </c>
    </row>
    <row r="227" spans="1:2" x14ac:dyDescent="0.25">
      <c r="B227" s="24" t="s">
        <v>54</v>
      </c>
    </row>
    <row r="228" spans="1:2" x14ac:dyDescent="0.25">
      <c r="B228" s="24" t="s">
        <v>55</v>
      </c>
    </row>
    <row r="229" spans="1:2" x14ac:dyDescent="0.25">
      <c r="B229" s="24" t="s">
        <v>56</v>
      </c>
    </row>
    <row r="230" spans="1:2" x14ac:dyDescent="0.25">
      <c r="B230" s="24" t="s">
        <v>57</v>
      </c>
    </row>
    <row r="231" spans="1:2" x14ac:dyDescent="0.25">
      <c r="B231" s="24" t="s">
        <v>58</v>
      </c>
    </row>
    <row r="232" spans="1:2" x14ac:dyDescent="0.25">
      <c r="B232" s="24" t="s">
        <v>59</v>
      </c>
    </row>
    <row r="233" spans="1:2" x14ac:dyDescent="0.25">
      <c r="B233" s="24" t="s">
        <v>261</v>
      </c>
    </row>
    <row r="234" spans="1:2" x14ac:dyDescent="0.25">
      <c r="B234" s="24" t="s">
        <v>60</v>
      </c>
    </row>
    <row r="235" spans="1:2" x14ac:dyDescent="0.25">
      <c r="A235">
        <f>A165+14</f>
        <v>40</v>
      </c>
      <c r="B235" s="24" t="str" cm="1">
        <f t="array" aca="1" ref="B235" ca="1">"#define PERM_REG"&amp;A164&amp;"   "&amp;INDIRECT("CONFIG!A"&amp;A235)-IF(INDIRECT("CONFIG!A"&amp;A235)&lt;5,1,0)</f>
        <v>#define PERM_REG1   3</v>
      </c>
    </row>
    <row r="236" spans="1:2" x14ac:dyDescent="0.25">
      <c r="B236" s="24" t="s">
        <v>61</v>
      </c>
    </row>
    <row r="237" spans="1:2" x14ac:dyDescent="0.25">
      <c r="A237">
        <f>A165+15</f>
        <v>41</v>
      </c>
      <c r="B237" s="24" t="str">
        <f ca="1">"#define XN_REG"&amp;A164&amp;"   "&amp;N(INDIRECT("CONFIG!A"&amp;A237))</f>
        <v>#define XN_REG1   1</v>
      </c>
    </row>
    <row r="238" spans="1:2" x14ac:dyDescent="0.25">
      <c r="B238" s="24" t="s">
        <v>231</v>
      </c>
    </row>
    <row r="239" spans="1:2" x14ac:dyDescent="0.25">
      <c r="B239" s="24" t="s">
        <v>62</v>
      </c>
    </row>
    <row r="240" spans="1:2" x14ac:dyDescent="0.25">
      <c r="A240">
        <f>A165+16</f>
        <v>42</v>
      </c>
      <c r="B240" s="24" t="str">
        <f ca="1">"#define SHARE_REG"&amp;A164&amp;"   "&amp;"("&amp;N(INDIRECT("CONFIG!A"&amp;A240))&amp;"&lt;&lt;MPU_RASR_S_Pos)"</f>
        <v>#define SHARE_REG1   (1&lt;&lt;MPU_RASR_S_Pos)</v>
      </c>
    </row>
    <row r="241" spans="2:2" x14ac:dyDescent="0.25">
      <c r="B241" s="24" t="s">
        <v>63</v>
      </c>
    </row>
    <row r="242" spans="2:2" x14ac:dyDescent="0.25">
      <c r="B242" s="24" t="s">
        <v>64</v>
      </c>
    </row>
    <row r="243" spans="2:2" x14ac:dyDescent="0.25">
      <c r="B243" s="24" t="s">
        <v>65</v>
      </c>
    </row>
    <row r="244" spans="2:2" x14ac:dyDescent="0.25">
      <c r="B244" s="24" t="s">
        <v>66</v>
      </c>
    </row>
    <row r="245" spans="2:2" x14ac:dyDescent="0.25">
      <c r="B245" s="24" t="s">
        <v>67</v>
      </c>
    </row>
    <row r="246" spans="2:2" x14ac:dyDescent="0.25">
      <c r="B246" s="24" t="s">
        <v>68</v>
      </c>
    </row>
    <row r="247" spans="2:2" x14ac:dyDescent="0.25">
      <c r="B247" s="24" t="s">
        <v>69</v>
      </c>
    </row>
    <row r="248" spans="2:2" x14ac:dyDescent="0.25">
      <c r="B248" s="24" t="s">
        <v>70</v>
      </c>
    </row>
    <row r="249" spans="2:2" x14ac:dyDescent="0.25">
      <c r="B249" s="24" t="s">
        <v>71</v>
      </c>
    </row>
    <row r="250" spans="2:2" x14ac:dyDescent="0.25">
      <c r="B250" s="24" t="s">
        <v>72</v>
      </c>
    </row>
    <row r="251" spans="2:2" x14ac:dyDescent="0.25">
      <c r="B251" s="24" t="s">
        <v>73</v>
      </c>
    </row>
    <row r="252" spans="2:2" x14ac:dyDescent="0.25">
      <c r="B252" s="24" t="s">
        <v>74</v>
      </c>
    </row>
    <row r="253" spans="2:2" x14ac:dyDescent="0.25">
      <c r="B253" s="24" t="s">
        <v>75</v>
      </c>
    </row>
    <row r="254" spans="2:2" x14ac:dyDescent="0.25">
      <c r="B254" s="24" t="s">
        <v>76</v>
      </c>
    </row>
    <row r="255" spans="2:2" x14ac:dyDescent="0.25">
      <c r="B255" s="24" t="s">
        <v>77</v>
      </c>
    </row>
    <row r="256" spans="2:2" x14ac:dyDescent="0.25">
      <c r="B256" s="24" t="s">
        <v>78</v>
      </c>
    </row>
    <row r="257" spans="1:2" x14ac:dyDescent="0.25">
      <c r="B257" s="24" t="s">
        <v>79</v>
      </c>
    </row>
    <row r="258" spans="1:2" x14ac:dyDescent="0.25">
      <c r="B258" s="24" t="s">
        <v>80</v>
      </c>
    </row>
    <row r="259" spans="1:2" x14ac:dyDescent="0.25">
      <c r="B259" s="24" t="s">
        <v>81</v>
      </c>
    </row>
    <row r="260" spans="1:2" x14ac:dyDescent="0.25">
      <c r="B260" s="24" t="s">
        <v>82</v>
      </c>
    </row>
    <row r="261" spans="1:2" x14ac:dyDescent="0.25">
      <c r="B261" s="24" t="s">
        <v>83</v>
      </c>
    </row>
    <row r="262" spans="1:2" x14ac:dyDescent="0.25">
      <c r="B262" s="24" t="s">
        <v>84</v>
      </c>
    </row>
    <row r="263" spans="1:2" x14ac:dyDescent="0.25">
      <c r="B263" s="24" t="s">
        <v>85</v>
      </c>
    </row>
    <row r="264" spans="1:2" x14ac:dyDescent="0.25">
      <c r="B264" s="24" t="s">
        <v>86</v>
      </c>
    </row>
    <row r="265" spans="1:2" x14ac:dyDescent="0.25">
      <c r="B265" s="24" t="s">
        <v>87</v>
      </c>
    </row>
    <row r="266" spans="1:2" x14ac:dyDescent="0.25">
      <c r="B266" s="24" t="s">
        <v>88</v>
      </c>
    </row>
    <row r="267" spans="1:2" x14ac:dyDescent="0.25">
      <c r="B267" s="24" t="s">
        <v>89</v>
      </c>
    </row>
    <row r="268" spans="1:2" x14ac:dyDescent="0.25">
      <c r="B268" s="24" t="s">
        <v>90</v>
      </c>
    </row>
    <row r="269" spans="1:2" x14ac:dyDescent="0.25">
      <c r="B269" s="24" t="s">
        <v>91</v>
      </c>
    </row>
    <row r="270" spans="1:2" x14ac:dyDescent="0.25">
      <c r="B270" s="24" t="s">
        <v>92</v>
      </c>
    </row>
    <row r="271" spans="1:2" x14ac:dyDescent="0.25">
      <c r="B271" s="24" t="s">
        <v>93</v>
      </c>
    </row>
    <row r="272" spans="1:2" x14ac:dyDescent="0.25">
      <c r="A272">
        <f>A165+17</f>
        <v>43</v>
      </c>
      <c r="B272" s="24" t="str" cm="1">
        <f t="array" aca="1" ref="B272" ca="1">"#define ACCESS_REG"&amp;A164&amp;"   "&amp;INDIRECT("CONFIG!A"&amp;INDIRECT("CONFIG!A"&amp;A272)+344)</f>
        <v>#define ACCESS_REG1   0x020000</v>
      </c>
    </row>
    <row r="273" spans="1:2" x14ac:dyDescent="0.25">
      <c r="B273" s="24" t="str">
        <f>"#define TEXSCB_REG"&amp;A164&amp;" (ACCESS_REG"&amp;A164&amp;" | SHARE_REG"&amp;A164&amp;")"</f>
        <v>#define TEXSCB_REG1 (ACCESS_REG1 | SHARE_REG1)</v>
      </c>
    </row>
    <row r="274" spans="1:2" x14ac:dyDescent="0.25">
      <c r="B274" s="24" t="str">
        <f>"//   &lt;/e&gt;   //MPU Region "&amp;A164&amp;" ********************************"</f>
        <v>//   &lt;/e&gt;   //MPU Region 1 ********************************</v>
      </c>
    </row>
    <row r="275" spans="1:2" x14ac:dyDescent="0.25">
      <c r="B275" s="24"/>
    </row>
    <row r="276" spans="1:2" x14ac:dyDescent="0.25">
      <c r="A276" s="2">
        <f>A164+1</f>
        <v>2</v>
      </c>
      <c r="B276" s="24" t="str">
        <f>"// MPU Region "&amp;A276&amp;" ********************************"</f>
        <v>// MPU Region 2 ********************************</v>
      </c>
    </row>
    <row r="277" spans="1:2" x14ac:dyDescent="0.25">
      <c r="A277" s="2">
        <f>A165+19</f>
        <v>45</v>
      </c>
      <c r="B277" s="24" t="str">
        <f>"// &lt;e&gt;Configure MPU Region "&amp;A276</f>
        <v>// &lt;e&gt;Configure MPU Region 2</v>
      </c>
    </row>
    <row r="278" spans="1:2" x14ac:dyDescent="0.25">
      <c r="B278" s="24" t="s">
        <v>181</v>
      </c>
    </row>
    <row r="279" spans="1:2" x14ac:dyDescent="0.25">
      <c r="A279">
        <f>A277</f>
        <v>45</v>
      </c>
      <c r="B279" s="24" t="str">
        <f ca="1">"#define CONFIG_REG"&amp;A276&amp;"   "&amp;N(INDIRECT("CONFIG!A"&amp;A279))</f>
        <v>#define CONFIG_REG2   1</v>
      </c>
    </row>
    <row r="280" spans="1:2" x14ac:dyDescent="0.25">
      <c r="B280" s="24" t="s">
        <v>9</v>
      </c>
    </row>
    <row r="281" spans="1:2" x14ac:dyDescent="0.25">
      <c r="A281">
        <f>A277+1</f>
        <v>46</v>
      </c>
      <c r="B281" s="24" t="str">
        <f ca="1">"#define ENABLE_REG"&amp;A276&amp;"   "&amp;N(INDIRECT("CONFIG!A"&amp;A281))</f>
        <v>#define ENABLE_REG2   1</v>
      </c>
    </row>
    <row r="282" spans="1:2" x14ac:dyDescent="0.25">
      <c r="B282" s="24" t="s">
        <v>10</v>
      </c>
    </row>
    <row r="283" spans="1:2" x14ac:dyDescent="0.25">
      <c r="B283" s="24" t="s">
        <v>11</v>
      </c>
    </row>
    <row r="284" spans="1:2" x14ac:dyDescent="0.25">
      <c r="A284">
        <f>A277+2</f>
        <v>47</v>
      </c>
      <c r="B284" s="24" t="str" cm="1">
        <f t="array" aca="1" ref="B284" ca="1">"#define BASE_REG"&amp;A276&amp;"   0x"&amp;INDIRECT("CONFIG!A"&amp;A284)</f>
        <v>#define BASE_REG2   0x48028000</v>
      </c>
    </row>
    <row r="285" spans="1:2" x14ac:dyDescent="0.25">
      <c r="B285" s="24" t="s">
        <v>12</v>
      </c>
    </row>
    <row r="286" spans="1:2" x14ac:dyDescent="0.25">
      <c r="B286" s="24" t="s">
        <v>13</v>
      </c>
    </row>
    <row r="287" spans="1:2" x14ac:dyDescent="0.25">
      <c r="B287" s="24" t="s">
        <v>14</v>
      </c>
    </row>
    <row r="288" spans="1:2" x14ac:dyDescent="0.25">
      <c r="B288" s="24" t="s">
        <v>15</v>
      </c>
    </row>
    <row r="289" spans="2:2" x14ac:dyDescent="0.25">
      <c r="B289" s="24" t="s">
        <v>16</v>
      </c>
    </row>
    <row r="290" spans="2:2" x14ac:dyDescent="0.25">
      <c r="B290" s="24" t="s">
        <v>17</v>
      </c>
    </row>
    <row r="291" spans="2:2" x14ac:dyDescent="0.25">
      <c r="B291" s="24" t="s">
        <v>18</v>
      </c>
    </row>
    <row r="292" spans="2:2" x14ac:dyDescent="0.25">
      <c r="B292" s="24" t="s">
        <v>19</v>
      </c>
    </row>
    <row r="293" spans="2:2" x14ac:dyDescent="0.25">
      <c r="B293" s="24" t="s">
        <v>20</v>
      </c>
    </row>
    <row r="294" spans="2:2" x14ac:dyDescent="0.25">
      <c r="B294" s="24" t="s">
        <v>21</v>
      </c>
    </row>
    <row r="295" spans="2:2" x14ac:dyDescent="0.25">
      <c r="B295" s="24" t="s">
        <v>22</v>
      </c>
    </row>
    <row r="296" spans="2:2" x14ac:dyDescent="0.25">
      <c r="B296" s="24" t="s">
        <v>23</v>
      </c>
    </row>
    <row r="297" spans="2:2" x14ac:dyDescent="0.25">
      <c r="B297" s="24" t="s">
        <v>24</v>
      </c>
    </row>
    <row r="298" spans="2:2" x14ac:dyDescent="0.25">
      <c r="B298" s="24" t="s">
        <v>25</v>
      </c>
    </row>
    <row r="299" spans="2:2" x14ac:dyDescent="0.25">
      <c r="B299" s="24" t="s">
        <v>26</v>
      </c>
    </row>
    <row r="300" spans="2:2" x14ac:dyDescent="0.25">
      <c r="B300" s="24" t="s">
        <v>27</v>
      </c>
    </row>
    <row r="301" spans="2:2" x14ac:dyDescent="0.25">
      <c r="B301" s="24" t="s">
        <v>28</v>
      </c>
    </row>
    <row r="302" spans="2:2" x14ac:dyDescent="0.25">
      <c r="B302" s="24" t="s">
        <v>29</v>
      </c>
    </row>
    <row r="303" spans="2:2" x14ac:dyDescent="0.25">
      <c r="B303" s="24" t="s">
        <v>30</v>
      </c>
    </row>
    <row r="304" spans="2:2" x14ac:dyDescent="0.25">
      <c r="B304" s="24" t="s">
        <v>31</v>
      </c>
    </row>
    <row r="305" spans="1:2" x14ac:dyDescent="0.25">
      <c r="B305" s="24" t="s">
        <v>32</v>
      </c>
    </row>
    <row r="306" spans="1:2" x14ac:dyDescent="0.25">
      <c r="B306" s="24" t="s">
        <v>33</v>
      </c>
    </row>
    <row r="307" spans="1:2" x14ac:dyDescent="0.25">
      <c r="B307" s="24" t="s">
        <v>34</v>
      </c>
    </row>
    <row r="308" spans="1:2" x14ac:dyDescent="0.25">
      <c r="B308" s="24" t="s">
        <v>35</v>
      </c>
    </row>
    <row r="309" spans="1:2" x14ac:dyDescent="0.25">
      <c r="B309" s="24" t="s">
        <v>36</v>
      </c>
    </row>
    <row r="310" spans="1:2" x14ac:dyDescent="0.25">
      <c r="B310" s="24" t="s">
        <v>37</v>
      </c>
    </row>
    <row r="311" spans="1:2" x14ac:dyDescent="0.25">
      <c r="B311" s="24" t="s">
        <v>38</v>
      </c>
    </row>
    <row r="312" spans="1:2" x14ac:dyDescent="0.25">
      <c r="B312" s="24" t="s">
        <v>39</v>
      </c>
    </row>
    <row r="313" spans="1:2" x14ac:dyDescent="0.25">
      <c r="B313" s="24" t="s">
        <v>40</v>
      </c>
    </row>
    <row r="314" spans="1:2" x14ac:dyDescent="0.25">
      <c r="A314">
        <f>A277+3</f>
        <v>48</v>
      </c>
      <c r="B314" s="24" t="str" cm="1">
        <f t="array" aca="1" ref="B314" ca="1">"#define SIZE_REG"&amp;A276&amp;"   "&amp;INDIRECT("CONFIG!A"&amp;A314)+3</f>
        <v>#define SIZE_REG2   10</v>
      </c>
    </row>
    <row r="315" spans="1:2" x14ac:dyDescent="0.25">
      <c r="B315" s="24" t="s">
        <v>41</v>
      </c>
    </row>
    <row r="316" spans="1:2" x14ac:dyDescent="0.25">
      <c r="B316" s="24" t="s">
        <v>42</v>
      </c>
    </row>
    <row r="317" spans="1:2" x14ac:dyDescent="0.25">
      <c r="B317" s="24" t="s">
        <v>43</v>
      </c>
    </row>
    <row r="318" spans="1:2" x14ac:dyDescent="0.25">
      <c r="B318" s="24" t="s">
        <v>44</v>
      </c>
    </row>
    <row r="319" spans="1:2" x14ac:dyDescent="0.25">
      <c r="B319" s="24" t="s">
        <v>45</v>
      </c>
    </row>
    <row r="320" spans="1:2" x14ac:dyDescent="0.25">
      <c r="A320">
        <f>A277+6</f>
        <v>51</v>
      </c>
      <c r="B320" s="24" t="str">
        <f ca="1">"#define SRD_USE_REG"&amp;A276&amp;"  "&amp;N(OR(INDIRECT("CONFIG!A"&amp;A320&amp;":A"&amp;A320+7&amp;"")))</f>
        <v>#define SRD_USE_REG2  1</v>
      </c>
    </row>
    <row r="321" spans="1:2" x14ac:dyDescent="0.25">
      <c r="B321" s="24" t="s">
        <v>46</v>
      </c>
    </row>
    <row r="322" spans="1:2" x14ac:dyDescent="0.25">
      <c r="A322">
        <f>A277+6</f>
        <v>51</v>
      </c>
      <c r="B322" s="24" t="str">
        <f ca="1">"#define SRD0_REG"&amp;A276&amp;"   "&amp;N(INDIRECT("CONFIG!A"&amp;A322))</f>
        <v>#define SRD0_REG2   1</v>
      </c>
    </row>
    <row r="323" spans="1:2" x14ac:dyDescent="0.25">
      <c r="B323" s="24" t="s">
        <v>47</v>
      </c>
    </row>
    <row r="324" spans="1:2" x14ac:dyDescent="0.25">
      <c r="A324">
        <f>A277+7</f>
        <v>52</v>
      </c>
      <c r="B324" s="24" t="str">
        <f ca="1">"#define SRD1_REG"&amp;A276&amp;"   "&amp;N(INDIRECT("CONFIG!A"&amp;A324))*2</f>
        <v>#define SRD1_REG2   0</v>
      </c>
    </row>
    <row r="325" spans="1:2" x14ac:dyDescent="0.25">
      <c r="B325" s="24" t="s">
        <v>48</v>
      </c>
    </row>
    <row r="326" spans="1:2" x14ac:dyDescent="0.25">
      <c r="A326">
        <f>A277+8</f>
        <v>53</v>
      </c>
      <c r="B326" s="24" t="str">
        <f ca="1">"#define SRD2_REG"&amp;A276&amp;"   "&amp;N(INDIRECT("CONFIG!A"&amp;A326))*4</f>
        <v>#define SRD2_REG2   4</v>
      </c>
    </row>
    <row r="327" spans="1:2" x14ac:dyDescent="0.25">
      <c r="B327" s="24" t="s">
        <v>49</v>
      </c>
    </row>
    <row r="328" spans="1:2" x14ac:dyDescent="0.25">
      <c r="A328">
        <f>A277+9</f>
        <v>54</v>
      </c>
      <c r="B328" s="24" t="str">
        <f ca="1">"#define SRD3_REG"&amp;A276&amp;"   "&amp;N(INDIRECT("CONFIG!A"&amp;A328))*8</f>
        <v>#define SRD3_REG2   8</v>
      </c>
    </row>
    <row r="329" spans="1:2" x14ac:dyDescent="0.25">
      <c r="B329" s="24" t="s">
        <v>50</v>
      </c>
    </row>
    <row r="330" spans="1:2" x14ac:dyDescent="0.25">
      <c r="A330">
        <f>A277+10</f>
        <v>55</v>
      </c>
      <c r="B330" s="24" t="str">
        <f ca="1">"#define SRD4_REG"&amp;A276&amp;"   "&amp;N(INDIRECT("CONFIG!A"&amp;A330))*16</f>
        <v>#define SRD4_REG2   16</v>
      </c>
    </row>
    <row r="331" spans="1:2" x14ac:dyDescent="0.25">
      <c r="B331" s="24" t="s">
        <v>51</v>
      </c>
    </row>
    <row r="332" spans="1:2" x14ac:dyDescent="0.25">
      <c r="A332">
        <f>A277+11</f>
        <v>56</v>
      </c>
      <c r="B332" s="24" t="str">
        <f ca="1">"#define SRD5_REG"&amp;A276&amp;"   "&amp;N(INDIRECT("CONFIG!A"&amp;A332))*32</f>
        <v>#define SRD5_REG2   0</v>
      </c>
    </row>
    <row r="333" spans="1:2" x14ac:dyDescent="0.25">
      <c r="B333" s="24" t="s">
        <v>52</v>
      </c>
    </row>
    <row r="334" spans="1:2" x14ac:dyDescent="0.25">
      <c r="A334">
        <f>A277+12</f>
        <v>57</v>
      </c>
      <c r="B334" s="24" t="str">
        <f ca="1">"#define SRD6_REG"&amp;A276&amp;"   "&amp;N(INDIRECT("CONFIG!A"&amp;A334))*64</f>
        <v>#define SRD6_REG2   64</v>
      </c>
    </row>
    <row r="335" spans="1:2" x14ac:dyDescent="0.25">
      <c r="B335" s="24" t="s">
        <v>53</v>
      </c>
    </row>
    <row r="336" spans="1:2" x14ac:dyDescent="0.25">
      <c r="A336">
        <f>A277+13</f>
        <v>58</v>
      </c>
      <c r="B336" s="24" t="str">
        <f ca="1">"#define SRD7_REG"&amp;A276&amp;"   "&amp;N(INDIRECT("CONFIG!A"&amp;A336))*128</f>
        <v>#define SRD7_REG2   128</v>
      </c>
    </row>
    <row r="337" spans="1:2" x14ac:dyDescent="0.25">
      <c r="B337" s="24" t="str">
        <f>"#define SRD_REG"&amp;A276&amp;" ((SRD_USE_REG"&amp;A276&amp;" == 0)?0: (SRD0_REG"&amp;A276&amp;" | SRD1_REG"&amp;A276&amp;" | SRD2_REG"&amp;A276&amp;" | SRD3_REG"&amp;A276&amp;" |\"</f>
        <v>#define SRD_REG2 ((SRD_USE_REG2 == 0)?0: (SRD0_REG2 | SRD1_REG2 | SRD2_REG2 | SRD3_REG2 |\</v>
      </c>
    </row>
    <row r="338" spans="1:2" x14ac:dyDescent="0.25">
      <c r="B338" s="24" t="str">
        <f>"                      SRD4_REG"&amp;A276&amp;" | SRD5_REG"&amp;A276&amp;" | SRD6_REG"&amp;A276&amp;" | SRD7_REG"&amp;A276&amp;" ))"</f>
        <v xml:space="preserve">                      SRD4_REG2 | SRD5_REG2 | SRD6_REG2 | SRD7_REG2 ))</v>
      </c>
    </row>
    <row r="339" spans="1:2" x14ac:dyDescent="0.25">
      <c r="B339" s="24" t="s">
        <v>54</v>
      </c>
    </row>
    <row r="340" spans="1:2" x14ac:dyDescent="0.25">
      <c r="B340" s="24" t="s">
        <v>55</v>
      </c>
    </row>
    <row r="341" spans="1:2" x14ac:dyDescent="0.25">
      <c r="B341" s="24" t="s">
        <v>56</v>
      </c>
    </row>
    <row r="342" spans="1:2" x14ac:dyDescent="0.25">
      <c r="B342" s="24" t="s">
        <v>57</v>
      </c>
    </row>
    <row r="343" spans="1:2" x14ac:dyDescent="0.25">
      <c r="B343" s="24" t="s">
        <v>58</v>
      </c>
    </row>
    <row r="344" spans="1:2" x14ac:dyDescent="0.25">
      <c r="B344" s="24" t="s">
        <v>59</v>
      </c>
    </row>
    <row r="345" spans="1:2" x14ac:dyDescent="0.25">
      <c r="B345" s="24" t="s">
        <v>261</v>
      </c>
    </row>
    <row r="346" spans="1:2" x14ac:dyDescent="0.25">
      <c r="B346" s="24" t="s">
        <v>60</v>
      </c>
    </row>
    <row r="347" spans="1:2" x14ac:dyDescent="0.25">
      <c r="A347">
        <f>A277+14</f>
        <v>59</v>
      </c>
      <c r="B347" s="24" t="str" cm="1">
        <f t="array" aca="1" ref="B347" ca="1">"#define PERM_REG"&amp;A276&amp;"   "&amp;INDIRECT("CONFIG!A"&amp;A347)-IF(INDIRECT("CONFIG!A"&amp;A347)&lt;5,1,0)</f>
        <v>#define PERM_REG2   3</v>
      </c>
    </row>
    <row r="348" spans="1:2" x14ac:dyDescent="0.25">
      <c r="B348" s="24" t="s">
        <v>61</v>
      </c>
    </row>
    <row r="349" spans="1:2" x14ac:dyDescent="0.25">
      <c r="A349">
        <f>A277+15</f>
        <v>60</v>
      </c>
      <c r="B349" s="24" t="str">
        <f ca="1">"#define XN_REG"&amp;A276&amp;"   "&amp;N(INDIRECT("CONFIG!A"&amp;A349))</f>
        <v>#define XN_REG2   1</v>
      </c>
    </row>
    <row r="350" spans="1:2" x14ac:dyDescent="0.25">
      <c r="B350" s="24" t="s">
        <v>231</v>
      </c>
    </row>
    <row r="351" spans="1:2" x14ac:dyDescent="0.25">
      <c r="B351" s="24" t="s">
        <v>62</v>
      </c>
    </row>
    <row r="352" spans="1:2" x14ac:dyDescent="0.25">
      <c r="A352">
        <f>A277+16</f>
        <v>61</v>
      </c>
      <c r="B352" s="24" t="str">
        <f ca="1">"#define SHARE_REG"&amp;A276&amp;"   "&amp;"("&amp;N(INDIRECT("CONFIG!A"&amp;A352))&amp;"&lt;&lt;MPU_RASR_S_Pos)"</f>
        <v>#define SHARE_REG2   (1&lt;&lt;MPU_RASR_S_Pos)</v>
      </c>
    </row>
    <row r="353" spans="2:2" x14ac:dyDescent="0.25">
      <c r="B353" s="24" t="s">
        <v>63</v>
      </c>
    </row>
    <row r="354" spans="2:2" x14ac:dyDescent="0.25">
      <c r="B354" s="24" t="s">
        <v>64</v>
      </c>
    </row>
    <row r="355" spans="2:2" x14ac:dyDescent="0.25">
      <c r="B355" s="24" t="s">
        <v>65</v>
      </c>
    </row>
    <row r="356" spans="2:2" x14ac:dyDescent="0.25">
      <c r="B356" s="24" t="s">
        <v>66</v>
      </c>
    </row>
    <row r="357" spans="2:2" x14ac:dyDescent="0.25">
      <c r="B357" s="24" t="s">
        <v>67</v>
      </c>
    </row>
    <row r="358" spans="2:2" x14ac:dyDescent="0.25">
      <c r="B358" s="24" t="s">
        <v>68</v>
      </c>
    </row>
    <row r="359" spans="2:2" x14ac:dyDescent="0.25">
      <c r="B359" s="24" t="s">
        <v>69</v>
      </c>
    </row>
    <row r="360" spans="2:2" x14ac:dyDescent="0.25">
      <c r="B360" s="24" t="s">
        <v>70</v>
      </c>
    </row>
    <row r="361" spans="2:2" x14ac:dyDescent="0.25">
      <c r="B361" s="24" t="s">
        <v>71</v>
      </c>
    </row>
    <row r="362" spans="2:2" x14ac:dyDescent="0.25">
      <c r="B362" s="24" t="s">
        <v>72</v>
      </c>
    </row>
    <row r="363" spans="2:2" x14ac:dyDescent="0.25">
      <c r="B363" s="24" t="s">
        <v>73</v>
      </c>
    </row>
    <row r="364" spans="2:2" x14ac:dyDescent="0.25">
      <c r="B364" s="24" t="s">
        <v>74</v>
      </c>
    </row>
    <row r="365" spans="2:2" x14ac:dyDescent="0.25">
      <c r="B365" s="24" t="s">
        <v>75</v>
      </c>
    </row>
    <row r="366" spans="2:2" x14ac:dyDescent="0.25">
      <c r="B366" s="24" t="s">
        <v>76</v>
      </c>
    </row>
    <row r="367" spans="2:2" x14ac:dyDescent="0.25">
      <c r="B367" s="24" t="s">
        <v>77</v>
      </c>
    </row>
    <row r="368" spans="2:2" x14ac:dyDescent="0.25">
      <c r="B368" s="24" t="s">
        <v>78</v>
      </c>
    </row>
    <row r="369" spans="1:2" x14ac:dyDescent="0.25">
      <c r="B369" s="24" t="s">
        <v>79</v>
      </c>
    </row>
    <row r="370" spans="1:2" x14ac:dyDescent="0.25">
      <c r="B370" s="24" t="s">
        <v>80</v>
      </c>
    </row>
    <row r="371" spans="1:2" x14ac:dyDescent="0.25">
      <c r="B371" s="24" t="s">
        <v>81</v>
      </c>
    </row>
    <row r="372" spans="1:2" x14ac:dyDescent="0.25">
      <c r="B372" s="24" t="s">
        <v>82</v>
      </c>
    </row>
    <row r="373" spans="1:2" x14ac:dyDescent="0.25">
      <c r="B373" s="24" t="s">
        <v>83</v>
      </c>
    </row>
    <row r="374" spans="1:2" x14ac:dyDescent="0.25">
      <c r="B374" s="24" t="s">
        <v>84</v>
      </c>
    </row>
    <row r="375" spans="1:2" x14ac:dyDescent="0.25">
      <c r="B375" s="24" t="s">
        <v>85</v>
      </c>
    </row>
    <row r="376" spans="1:2" x14ac:dyDescent="0.25">
      <c r="B376" s="24" t="s">
        <v>86</v>
      </c>
    </row>
    <row r="377" spans="1:2" x14ac:dyDescent="0.25">
      <c r="B377" s="24" t="s">
        <v>87</v>
      </c>
    </row>
    <row r="378" spans="1:2" x14ac:dyDescent="0.25">
      <c r="B378" s="24" t="s">
        <v>88</v>
      </c>
    </row>
    <row r="379" spans="1:2" x14ac:dyDescent="0.25">
      <c r="B379" s="24" t="s">
        <v>89</v>
      </c>
    </row>
    <row r="380" spans="1:2" x14ac:dyDescent="0.25">
      <c r="B380" s="24" t="s">
        <v>90</v>
      </c>
    </row>
    <row r="381" spans="1:2" x14ac:dyDescent="0.25">
      <c r="B381" s="24" t="s">
        <v>91</v>
      </c>
    </row>
    <row r="382" spans="1:2" x14ac:dyDescent="0.25">
      <c r="B382" s="24" t="s">
        <v>92</v>
      </c>
    </row>
    <row r="383" spans="1:2" x14ac:dyDescent="0.25">
      <c r="B383" s="24" t="s">
        <v>93</v>
      </c>
    </row>
    <row r="384" spans="1:2" x14ac:dyDescent="0.25">
      <c r="A384">
        <f>A277+17</f>
        <v>62</v>
      </c>
      <c r="B384" s="24" t="str" cm="1">
        <f t="array" aca="1" ref="B384" ca="1">"#define ACCESS_REG"&amp;A276&amp;"   "&amp;INDIRECT("CONFIG!A"&amp;INDIRECT("CONFIG!A"&amp;A384)+344)</f>
        <v>#define ACCESS_REG2   0x010000</v>
      </c>
    </row>
    <row r="385" spans="1:2" x14ac:dyDescent="0.25">
      <c r="B385" s="24" t="str">
        <f>"#define TEXSCB_REG"&amp;A276&amp;" (ACCESS_REG"&amp;A276&amp;" | SHARE_REG"&amp;A276&amp;")"</f>
        <v>#define TEXSCB_REG2 (ACCESS_REG2 | SHARE_REG2)</v>
      </c>
    </row>
    <row r="386" spans="1:2" x14ac:dyDescent="0.25">
      <c r="B386" s="24" t="str">
        <f>"//   &lt;/e&gt;   //MPU Region "&amp;A276&amp;" ********************************"</f>
        <v>//   &lt;/e&gt;   //MPU Region 2 ********************************</v>
      </c>
    </row>
    <row r="387" spans="1:2" x14ac:dyDescent="0.25">
      <c r="B387" s="24"/>
    </row>
    <row r="388" spans="1:2" x14ac:dyDescent="0.25">
      <c r="A388" s="2">
        <f>A276+1</f>
        <v>3</v>
      </c>
      <c r="B388" s="24" t="str">
        <f>"// MPU Region "&amp;A388&amp;" ********************************"</f>
        <v>// MPU Region 3 ********************************</v>
      </c>
    </row>
    <row r="389" spans="1:2" x14ac:dyDescent="0.25">
      <c r="A389" s="2">
        <f>A277+19</f>
        <v>64</v>
      </c>
      <c r="B389" s="24" t="str">
        <f>"// &lt;e&gt;Configure MPU Region "&amp;A388</f>
        <v>// &lt;e&gt;Configure MPU Region 3</v>
      </c>
    </row>
    <row r="390" spans="1:2" x14ac:dyDescent="0.25">
      <c r="B390" s="24" t="s">
        <v>181</v>
      </c>
    </row>
    <row r="391" spans="1:2" x14ac:dyDescent="0.25">
      <c r="A391">
        <f>A389</f>
        <v>64</v>
      </c>
      <c r="B391" s="24" t="str">
        <f ca="1">"#define CONFIG_REG"&amp;A388&amp;"   "&amp;N(INDIRECT("CONFIG!A"&amp;A391))</f>
        <v>#define CONFIG_REG3   0</v>
      </c>
    </row>
    <row r="392" spans="1:2" x14ac:dyDescent="0.25">
      <c r="B392" s="24" t="s">
        <v>9</v>
      </c>
    </row>
    <row r="393" spans="1:2" x14ac:dyDescent="0.25">
      <c r="A393">
        <f>A389+1</f>
        <v>65</v>
      </c>
      <c r="B393" s="24" t="str">
        <f ca="1">"#define ENABLE_REG"&amp;A388&amp;"   "&amp;N(INDIRECT("CONFIG!A"&amp;A393))</f>
        <v>#define ENABLE_REG3   1</v>
      </c>
    </row>
    <row r="394" spans="1:2" x14ac:dyDescent="0.25">
      <c r="B394" s="24" t="s">
        <v>10</v>
      </c>
    </row>
    <row r="395" spans="1:2" x14ac:dyDescent="0.25">
      <c r="B395" s="24" t="s">
        <v>11</v>
      </c>
    </row>
    <row r="396" spans="1:2" x14ac:dyDescent="0.25">
      <c r="A396">
        <f>A389+2</f>
        <v>66</v>
      </c>
      <c r="B396" s="24" t="str" cm="1">
        <f t="array" aca="1" ref="B396" ca="1">"#define BASE_REG"&amp;A388&amp;"   0x"&amp;INDIRECT("CONFIG!A"&amp;A396)</f>
        <v>#define BASE_REG3   0x00000000</v>
      </c>
    </row>
    <row r="397" spans="1:2" x14ac:dyDescent="0.25">
      <c r="B397" s="24" t="s">
        <v>12</v>
      </c>
    </row>
    <row r="398" spans="1:2" x14ac:dyDescent="0.25">
      <c r="B398" s="24" t="s">
        <v>13</v>
      </c>
    </row>
    <row r="399" spans="1:2" x14ac:dyDescent="0.25">
      <c r="B399" s="24" t="s">
        <v>14</v>
      </c>
    </row>
    <row r="400" spans="1:2" x14ac:dyDescent="0.25">
      <c r="B400" s="24" t="s">
        <v>15</v>
      </c>
    </row>
    <row r="401" spans="2:2" x14ac:dyDescent="0.25">
      <c r="B401" s="24" t="s">
        <v>16</v>
      </c>
    </row>
    <row r="402" spans="2:2" x14ac:dyDescent="0.25">
      <c r="B402" s="24" t="s">
        <v>17</v>
      </c>
    </row>
    <row r="403" spans="2:2" x14ac:dyDescent="0.25">
      <c r="B403" s="24" t="s">
        <v>18</v>
      </c>
    </row>
    <row r="404" spans="2:2" x14ac:dyDescent="0.25">
      <c r="B404" s="24" t="s">
        <v>19</v>
      </c>
    </row>
    <row r="405" spans="2:2" x14ac:dyDescent="0.25">
      <c r="B405" s="24" t="s">
        <v>20</v>
      </c>
    </row>
    <row r="406" spans="2:2" x14ac:dyDescent="0.25">
      <c r="B406" s="24" t="s">
        <v>21</v>
      </c>
    </row>
    <row r="407" spans="2:2" x14ac:dyDescent="0.25">
      <c r="B407" s="24" t="s">
        <v>22</v>
      </c>
    </row>
    <row r="408" spans="2:2" x14ac:dyDescent="0.25">
      <c r="B408" s="24" t="s">
        <v>23</v>
      </c>
    </row>
    <row r="409" spans="2:2" x14ac:dyDescent="0.25">
      <c r="B409" s="24" t="s">
        <v>24</v>
      </c>
    </row>
    <row r="410" spans="2:2" x14ac:dyDescent="0.25">
      <c r="B410" s="24" t="s">
        <v>25</v>
      </c>
    </row>
    <row r="411" spans="2:2" x14ac:dyDescent="0.25">
      <c r="B411" s="24" t="s">
        <v>26</v>
      </c>
    </row>
    <row r="412" spans="2:2" x14ac:dyDescent="0.25">
      <c r="B412" s="24" t="s">
        <v>27</v>
      </c>
    </row>
    <row r="413" spans="2:2" x14ac:dyDescent="0.25">
      <c r="B413" s="24" t="s">
        <v>28</v>
      </c>
    </row>
    <row r="414" spans="2:2" x14ac:dyDescent="0.25">
      <c r="B414" s="24" t="s">
        <v>29</v>
      </c>
    </row>
    <row r="415" spans="2:2" x14ac:dyDescent="0.25">
      <c r="B415" s="24" t="s">
        <v>30</v>
      </c>
    </row>
    <row r="416" spans="2:2" x14ac:dyDescent="0.25">
      <c r="B416" s="24" t="s">
        <v>31</v>
      </c>
    </row>
    <row r="417" spans="1:2" x14ac:dyDescent="0.25">
      <c r="B417" s="24" t="s">
        <v>32</v>
      </c>
    </row>
    <row r="418" spans="1:2" x14ac:dyDescent="0.25">
      <c r="B418" s="24" t="s">
        <v>33</v>
      </c>
    </row>
    <row r="419" spans="1:2" x14ac:dyDescent="0.25">
      <c r="B419" s="24" t="s">
        <v>34</v>
      </c>
    </row>
    <row r="420" spans="1:2" x14ac:dyDescent="0.25">
      <c r="B420" s="24" t="s">
        <v>35</v>
      </c>
    </row>
    <row r="421" spans="1:2" x14ac:dyDescent="0.25">
      <c r="B421" s="24" t="s">
        <v>36</v>
      </c>
    </row>
    <row r="422" spans="1:2" x14ac:dyDescent="0.25">
      <c r="B422" s="24" t="s">
        <v>37</v>
      </c>
    </row>
    <row r="423" spans="1:2" x14ac:dyDescent="0.25">
      <c r="B423" s="24" t="s">
        <v>38</v>
      </c>
    </row>
    <row r="424" spans="1:2" x14ac:dyDescent="0.25">
      <c r="B424" s="24" t="s">
        <v>39</v>
      </c>
    </row>
    <row r="425" spans="1:2" x14ac:dyDescent="0.25">
      <c r="B425" s="24" t="s">
        <v>40</v>
      </c>
    </row>
    <row r="426" spans="1:2" x14ac:dyDescent="0.25">
      <c r="A426">
        <f>A389+3</f>
        <v>67</v>
      </c>
      <c r="B426" s="24" t="str" cm="1">
        <f t="array" aca="1" ref="B426" ca="1">"#define SIZE_REG"&amp;A388&amp;"   "&amp;INDIRECT("CONFIG!A"&amp;A426)+3</f>
        <v>#define SIZE_REG3   8</v>
      </c>
    </row>
    <row r="427" spans="1:2" x14ac:dyDescent="0.25">
      <c r="B427" s="24" t="s">
        <v>41</v>
      </c>
    </row>
    <row r="428" spans="1:2" x14ac:dyDescent="0.25">
      <c r="B428" s="24" t="s">
        <v>42</v>
      </c>
    </row>
    <row r="429" spans="1:2" x14ac:dyDescent="0.25">
      <c r="B429" s="24" t="s">
        <v>43</v>
      </c>
    </row>
    <row r="430" spans="1:2" x14ac:dyDescent="0.25">
      <c r="B430" s="24" t="s">
        <v>44</v>
      </c>
    </row>
    <row r="431" spans="1:2" x14ac:dyDescent="0.25">
      <c r="B431" s="24" t="s">
        <v>45</v>
      </c>
    </row>
    <row r="432" spans="1:2" x14ac:dyDescent="0.25">
      <c r="A432">
        <f>A389+6</f>
        <v>70</v>
      </c>
      <c r="B432" s="24" t="str">
        <f ca="1">"#define SRD_USE_REG"&amp;A388&amp;"  "&amp;N(OR(INDIRECT("CONFIG!A"&amp;A432&amp;":A"&amp;A432+7&amp;"")))</f>
        <v>#define SRD_USE_REG3  0</v>
      </c>
    </row>
    <row r="433" spans="1:2" x14ac:dyDescent="0.25">
      <c r="B433" s="24" t="s">
        <v>46</v>
      </c>
    </row>
    <row r="434" spans="1:2" x14ac:dyDescent="0.25">
      <c r="A434">
        <f>A389+6</f>
        <v>70</v>
      </c>
      <c r="B434" s="24" t="str">
        <f ca="1">"#define SRD0_REG"&amp;A388&amp;"   "&amp;N(INDIRECT("CONFIG!A"&amp;A434))</f>
        <v>#define SRD0_REG3   0</v>
      </c>
    </row>
    <row r="435" spans="1:2" x14ac:dyDescent="0.25">
      <c r="B435" s="24" t="s">
        <v>47</v>
      </c>
    </row>
    <row r="436" spans="1:2" x14ac:dyDescent="0.25">
      <c r="A436">
        <f>A389+7</f>
        <v>71</v>
      </c>
      <c r="B436" s="24" t="str">
        <f ca="1">"#define SRD1_REG"&amp;A388&amp;"   "&amp;N(INDIRECT("CONFIG!A"&amp;A436))*2</f>
        <v>#define SRD1_REG3   0</v>
      </c>
    </row>
    <row r="437" spans="1:2" x14ac:dyDescent="0.25">
      <c r="B437" s="24" t="s">
        <v>48</v>
      </c>
    </row>
    <row r="438" spans="1:2" x14ac:dyDescent="0.25">
      <c r="A438">
        <f>A389+8</f>
        <v>72</v>
      </c>
      <c r="B438" s="24" t="str">
        <f ca="1">"#define SRD2_REG"&amp;A388&amp;"   "&amp;N(INDIRECT("CONFIG!A"&amp;A438))*4</f>
        <v>#define SRD2_REG3   0</v>
      </c>
    </row>
    <row r="439" spans="1:2" x14ac:dyDescent="0.25">
      <c r="B439" s="24" t="s">
        <v>49</v>
      </c>
    </row>
    <row r="440" spans="1:2" x14ac:dyDescent="0.25">
      <c r="A440">
        <f>A389+9</f>
        <v>73</v>
      </c>
      <c r="B440" s="24" t="str">
        <f ca="1">"#define SRD3_REG"&amp;A388&amp;"   "&amp;N(INDIRECT("CONFIG!A"&amp;A440))*8</f>
        <v>#define SRD3_REG3   0</v>
      </c>
    </row>
    <row r="441" spans="1:2" x14ac:dyDescent="0.25">
      <c r="B441" s="24" t="s">
        <v>50</v>
      </c>
    </row>
    <row r="442" spans="1:2" x14ac:dyDescent="0.25">
      <c r="A442">
        <f>A389+10</f>
        <v>74</v>
      </c>
      <c r="B442" s="24" t="str">
        <f ca="1">"#define SRD4_REG"&amp;A388&amp;"   "&amp;N(INDIRECT("CONFIG!A"&amp;A442))*16</f>
        <v>#define SRD4_REG3   0</v>
      </c>
    </row>
    <row r="443" spans="1:2" x14ac:dyDescent="0.25">
      <c r="B443" s="24" t="s">
        <v>51</v>
      </c>
    </row>
    <row r="444" spans="1:2" x14ac:dyDescent="0.25">
      <c r="A444">
        <f>A389+11</f>
        <v>75</v>
      </c>
      <c r="B444" s="24" t="str">
        <f ca="1">"#define SRD5_REG"&amp;A388&amp;"   "&amp;N(INDIRECT("CONFIG!A"&amp;A444))*32</f>
        <v>#define SRD5_REG3   0</v>
      </c>
    </row>
    <row r="445" spans="1:2" x14ac:dyDescent="0.25">
      <c r="B445" s="24" t="s">
        <v>52</v>
      </c>
    </row>
    <row r="446" spans="1:2" x14ac:dyDescent="0.25">
      <c r="A446">
        <f>A389+12</f>
        <v>76</v>
      </c>
      <c r="B446" s="24" t="str">
        <f ca="1">"#define SRD6_REG"&amp;A388&amp;"   "&amp;N(INDIRECT("CONFIG!A"&amp;A446))*64</f>
        <v>#define SRD6_REG3   0</v>
      </c>
    </row>
    <row r="447" spans="1:2" x14ac:dyDescent="0.25">
      <c r="B447" s="24" t="s">
        <v>53</v>
      </c>
    </row>
    <row r="448" spans="1:2" x14ac:dyDescent="0.25">
      <c r="A448">
        <f>A389+13</f>
        <v>77</v>
      </c>
      <c r="B448" s="24" t="str">
        <f ca="1">"#define SRD7_REG"&amp;A388&amp;"   "&amp;N(INDIRECT("CONFIG!A"&amp;A448))*128</f>
        <v>#define SRD7_REG3   0</v>
      </c>
    </row>
    <row r="449" spans="1:2" x14ac:dyDescent="0.25">
      <c r="B449" s="24" t="str">
        <f>"#define SRD_REG"&amp;A388&amp;" ((SRD_USE_REG"&amp;A388&amp;" == 0)?0: (SRD0_REG"&amp;A388&amp;" | SRD1_REG"&amp;A388&amp;" | SRD2_REG"&amp;A388&amp;" | SRD3_REG"&amp;A388&amp;" |\"</f>
        <v>#define SRD_REG3 ((SRD_USE_REG3 == 0)?0: (SRD0_REG3 | SRD1_REG3 | SRD2_REG3 | SRD3_REG3 |\</v>
      </c>
    </row>
    <row r="450" spans="1:2" x14ac:dyDescent="0.25">
      <c r="B450" s="24" t="str">
        <f>"                      SRD4_REG"&amp;A388&amp;" | SRD5_REG"&amp;A388&amp;" | SRD6_REG"&amp;A388&amp;" | SRD7_REG"&amp;A388&amp;" ))"</f>
        <v xml:space="preserve">                      SRD4_REG3 | SRD5_REG3 | SRD6_REG3 | SRD7_REG3 ))</v>
      </c>
    </row>
    <row r="451" spans="1:2" x14ac:dyDescent="0.25">
      <c r="B451" s="24" t="s">
        <v>54</v>
      </c>
    </row>
    <row r="452" spans="1:2" x14ac:dyDescent="0.25">
      <c r="B452" s="24" t="s">
        <v>55</v>
      </c>
    </row>
    <row r="453" spans="1:2" x14ac:dyDescent="0.25">
      <c r="B453" s="24" t="s">
        <v>56</v>
      </c>
    </row>
    <row r="454" spans="1:2" x14ac:dyDescent="0.25">
      <c r="B454" s="24" t="s">
        <v>57</v>
      </c>
    </row>
    <row r="455" spans="1:2" x14ac:dyDescent="0.25">
      <c r="B455" s="24" t="s">
        <v>58</v>
      </c>
    </row>
    <row r="456" spans="1:2" x14ac:dyDescent="0.25">
      <c r="B456" s="24" t="s">
        <v>59</v>
      </c>
    </row>
    <row r="457" spans="1:2" x14ac:dyDescent="0.25">
      <c r="B457" s="24" t="s">
        <v>261</v>
      </c>
    </row>
    <row r="458" spans="1:2" x14ac:dyDescent="0.25">
      <c r="B458" s="24" t="s">
        <v>60</v>
      </c>
    </row>
    <row r="459" spans="1:2" x14ac:dyDescent="0.25">
      <c r="A459">
        <f>A389+14</f>
        <v>78</v>
      </c>
      <c r="B459" s="24" t="str" cm="1">
        <f t="array" aca="1" ref="B459" ca="1">"#define PERM_REG"&amp;A388&amp;"   "&amp;INDIRECT("CONFIG!A"&amp;A459)-IF(INDIRECT("CONFIG!A"&amp;A459)&lt;5,1,0)</f>
        <v>#define PERM_REG3   1</v>
      </c>
    </row>
    <row r="460" spans="1:2" x14ac:dyDescent="0.25">
      <c r="B460" s="24" t="s">
        <v>61</v>
      </c>
    </row>
    <row r="461" spans="1:2" x14ac:dyDescent="0.25">
      <c r="A461">
        <f>A389+15</f>
        <v>79</v>
      </c>
      <c r="B461" s="24" t="str">
        <f ca="1">"#define XN_REG"&amp;A388&amp;"   "&amp;N(INDIRECT("CONFIG!A"&amp;A461))</f>
        <v>#define XN_REG3   0</v>
      </c>
    </row>
    <row r="462" spans="1:2" x14ac:dyDescent="0.25">
      <c r="B462" s="24" t="s">
        <v>231</v>
      </c>
    </row>
    <row r="463" spans="1:2" x14ac:dyDescent="0.25">
      <c r="B463" s="24" t="s">
        <v>62</v>
      </c>
    </row>
    <row r="464" spans="1:2" x14ac:dyDescent="0.25">
      <c r="A464">
        <f>A389+16</f>
        <v>80</v>
      </c>
      <c r="B464" s="24" t="str">
        <f ca="1">"#define SHARE_REG"&amp;A388&amp;"   "&amp;"("&amp;N(INDIRECT("CONFIG!A"&amp;A464))&amp;"&lt;&lt;MPU_RASR_S_Pos)"</f>
        <v>#define SHARE_REG3   (0&lt;&lt;MPU_RASR_S_Pos)</v>
      </c>
    </row>
    <row r="465" spans="2:2" x14ac:dyDescent="0.25">
      <c r="B465" s="24" t="s">
        <v>63</v>
      </c>
    </row>
    <row r="466" spans="2:2" x14ac:dyDescent="0.25">
      <c r="B466" s="24" t="s">
        <v>64</v>
      </c>
    </row>
    <row r="467" spans="2:2" x14ac:dyDescent="0.25">
      <c r="B467" s="24" t="s">
        <v>65</v>
      </c>
    </row>
    <row r="468" spans="2:2" x14ac:dyDescent="0.25">
      <c r="B468" s="24" t="s">
        <v>66</v>
      </c>
    </row>
    <row r="469" spans="2:2" x14ac:dyDescent="0.25">
      <c r="B469" s="24" t="s">
        <v>67</v>
      </c>
    </row>
    <row r="470" spans="2:2" x14ac:dyDescent="0.25">
      <c r="B470" s="24" t="s">
        <v>68</v>
      </c>
    </row>
    <row r="471" spans="2:2" x14ac:dyDescent="0.25">
      <c r="B471" s="24" t="s">
        <v>69</v>
      </c>
    </row>
    <row r="472" spans="2:2" x14ac:dyDescent="0.25">
      <c r="B472" s="24" t="s">
        <v>70</v>
      </c>
    </row>
    <row r="473" spans="2:2" x14ac:dyDescent="0.25">
      <c r="B473" s="24" t="s">
        <v>71</v>
      </c>
    </row>
    <row r="474" spans="2:2" x14ac:dyDescent="0.25">
      <c r="B474" s="24" t="s">
        <v>72</v>
      </c>
    </row>
    <row r="475" spans="2:2" x14ac:dyDescent="0.25">
      <c r="B475" s="24" t="s">
        <v>73</v>
      </c>
    </row>
    <row r="476" spans="2:2" x14ac:dyDescent="0.25">
      <c r="B476" s="24" t="s">
        <v>74</v>
      </c>
    </row>
    <row r="477" spans="2:2" x14ac:dyDescent="0.25">
      <c r="B477" s="24" t="s">
        <v>75</v>
      </c>
    </row>
    <row r="478" spans="2:2" x14ac:dyDescent="0.25">
      <c r="B478" s="24" t="s">
        <v>76</v>
      </c>
    </row>
    <row r="479" spans="2:2" x14ac:dyDescent="0.25">
      <c r="B479" s="24" t="s">
        <v>77</v>
      </c>
    </row>
    <row r="480" spans="2:2" x14ac:dyDescent="0.25">
      <c r="B480" s="24" t="s">
        <v>78</v>
      </c>
    </row>
    <row r="481" spans="1:2" x14ac:dyDescent="0.25">
      <c r="B481" s="24" t="s">
        <v>79</v>
      </c>
    </row>
    <row r="482" spans="1:2" x14ac:dyDescent="0.25">
      <c r="B482" s="24" t="s">
        <v>80</v>
      </c>
    </row>
    <row r="483" spans="1:2" x14ac:dyDescent="0.25">
      <c r="B483" s="24" t="s">
        <v>81</v>
      </c>
    </row>
    <row r="484" spans="1:2" x14ac:dyDescent="0.25">
      <c r="B484" s="24" t="s">
        <v>82</v>
      </c>
    </row>
    <row r="485" spans="1:2" x14ac:dyDescent="0.25">
      <c r="B485" s="24" t="s">
        <v>83</v>
      </c>
    </row>
    <row r="486" spans="1:2" x14ac:dyDescent="0.25">
      <c r="B486" s="24" t="s">
        <v>84</v>
      </c>
    </row>
    <row r="487" spans="1:2" x14ac:dyDescent="0.25">
      <c r="B487" s="24" t="s">
        <v>85</v>
      </c>
    </row>
    <row r="488" spans="1:2" x14ac:dyDescent="0.25">
      <c r="B488" s="24" t="s">
        <v>86</v>
      </c>
    </row>
    <row r="489" spans="1:2" x14ac:dyDescent="0.25">
      <c r="B489" s="24" t="s">
        <v>87</v>
      </c>
    </row>
    <row r="490" spans="1:2" x14ac:dyDescent="0.25">
      <c r="B490" s="24" t="s">
        <v>88</v>
      </c>
    </row>
    <row r="491" spans="1:2" x14ac:dyDescent="0.25">
      <c r="B491" s="24" t="s">
        <v>89</v>
      </c>
    </row>
    <row r="492" spans="1:2" x14ac:dyDescent="0.25">
      <c r="B492" s="24" t="s">
        <v>90</v>
      </c>
    </row>
    <row r="493" spans="1:2" x14ac:dyDescent="0.25">
      <c r="B493" s="24" t="s">
        <v>91</v>
      </c>
    </row>
    <row r="494" spans="1:2" x14ac:dyDescent="0.25">
      <c r="B494" s="24" t="s">
        <v>92</v>
      </c>
    </row>
    <row r="495" spans="1:2" x14ac:dyDescent="0.25">
      <c r="B495" s="24" t="s">
        <v>93</v>
      </c>
    </row>
    <row r="496" spans="1:2" x14ac:dyDescent="0.25">
      <c r="A496">
        <f>A389+17</f>
        <v>81</v>
      </c>
      <c r="B496" s="24" t="str" cm="1">
        <f t="array" aca="1" ref="B496" ca="1">"#define ACCESS_REG"&amp;A388&amp;"   "&amp;INDIRECT("CONFIG!A"&amp;INDIRECT("CONFIG!A"&amp;A496)+344)</f>
        <v>#define ACCESS_REG3   0x020000</v>
      </c>
    </row>
    <row r="497" spans="1:2" x14ac:dyDescent="0.25">
      <c r="B497" s="24" t="str">
        <f>"#define TEXSCB_REG"&amp;A388&amp;" (ACCESS_REG"&amp;A388&amp;" | SHARE_REG"&amp;A388&amp;")"</f>
        <v>#define TEXSCB_REG3 (ACCESS_REG3 | SHARE_REG3)</v>
      </c>
    </row>
    <row r="498" spans="1:2" x14ac:dyDescent="0.25">
      <c r="B498" s="24" t="str">
        <f>"//   &lt;/e&gt;   //MPU Region "&amp;A388&amp;" ********************************"</f>
        <v>//   &lt;/e&gt;   //MPU Region 3 ********************************</v>
      </c>
    </row>
    <row r="499" spans="1:2" x14ac:dyDescent="0.25">
      <c r="B499" s="24"/>
    </row>
    <row r="500" spans="1:2" x14ac:dyDescent="0.25">
      <c r="A500" s="2">
        <f>A388+1</f>
        <v>4</v>
      </c>
      <c r="B500" s="24" t="str">
        <f>"// MPU Region "&amp;A500&amp;" ********************************"</f>
        <v>// MPU Region 4 ********************************</v>
      </c>
    </row>
    <row r="501" spans="1:2" x14ac:dyDescent="0.25">
      <c r="A501" s="2">
        <f>A389+19</f>
        <v>83</v>
      </c>
      <c r="B501" s="24" t="str">
        <f>"// &lt;e&gt;Configure MPU Region "&amp;A500</f>
        <v>// &lt;e&gt;Configure MPU Region 4</v>
      </c>
    </row>
    <row r="502" spans="1:2" x14ac:dyDescent="0.25">
      <c r="B502" s="24" t="s">
        <v>181</v>
      </c>
    </row>
    <row r="503" spans="1:2" x14ac:dyDescent="0.25">
      <c r="A503">
        <f>A501</f>
        <v>83</v>
      </c>
      <c r="B503" s="24" t="str">
        <f ca="1">"#define CONFIG_REG"&amp;A500&amp;"   "&amp;N(INDIRECT("CONFIG!A"&amp;A503))</f>
        <v>#define CONFIG_REG4   0</v>
      </c>
    </row>
    <row r="504" spans="1:2" x14ac:dyDescent="0.25">
      <c r="B504" s="24" t="s">
        <v>9</v>
      </c>
    </row>
    <row r="505" spans="1:2" x14ac:dyDescent="0.25">
      <c r="A505">
        <f>A501+1</f>
        <v>84</v>
      </c>
      <c r="B505" s="24" t="str">
        <f ca="1">"#define ENABLE_REG"&amp;A500&amp;"   "&amp;N(INDIRECT("CONFIG!A"&amp;A505))</f>
        <v>#define ENABLE_REG4   1</v>
      </c>
    </row>
    <row r="506" spans="1:2" x14ac:dyDescent="0.25">
      <c r="B506" s="24" t="s">
        <v>10</v>
      </c>
    </row>
    <row r="507" spans="1:2" x14ac:dyDescent="0.25">
      <c r="B507" s="24" t="s">
        <v>11</v>
      </c>
    </row>
    <row r="508" spans="1:2" x14ac:dyDescent="0.25">
      <c r="A508">
        <f>A501+2</f>
        <v>85</v>
      </c>
      <c r="B508" s="24" t="str" cm="1">
        <f t="array" aca="1" ref="B508" ca="1">"#define BASE_REG"&amp;A500&amp;"   0x"&amp;INDIRECT("CONFIG!A"&amp;A508)</f>
        <v>#define BASE_REG4   0x00000000</v>
      </c>
    </row>
    <row r="509" spans="1:2" x14ac:dyDescent="0.25">
      <c r="B509" s="24" t="s">
        <v>12</v>
      </c>
    </row>
    <row r="510" spans="1:2" x14ac:dyDescent="0.25">
      <c r="B510" s="24" t="s">
        <v>13</v>
      </c>
    </row>
    <row r="511" spans="1:2" x14ac:dyDescent="0.25">
      <c r="B511" s="24" t="s">
        <v>14</v>
      </c>
    </row>
    <row r="512" spans="1:2" x14ac:dyDescent="0.25">
      <c r="B512" s="24" t="s">
        <v>15</v>
      </c>
    </row>
    <row r="513" spans="2:2" x14ac:dyDescent="0.25">
      <c r="B513" s="24" t="s">
        <v>16</v>
      </c>
    </row>
    <row r="514" spans="2:2" x14ac:dyDescent="0.25">
      <c r="B514" s="24" t="s">
        <v>17</v>
      </c>
    </row>
    <row r="515" spans="2:2" x14ac:dyDescent="0.25">
      <c r="B515" s="24" t="s">
        <v>18</v>
      </c>
    </row>
    <row r="516" spans="2:2" x14ac:dyDescent="0.25">
      <c r="B516" s="24" t="s">
        <v>19</v>
      </c>
    </row>
    <row r="517" spans="2:2" x14ac:dyDescent="0.25">
      <c r="B517" s="24" t="s">
        <v>20</v>
      </c>
    </row>
    <row r="518" spans="2:2" x14ac:dyDescent="0.25">
      <c r="B518" s="24" t="s">
        <v>21</v>
      </c>
    </row>
    <row r="519" spans="2:2" x14ac:dyDescent="0.25">
      <c r="B519" s="24" t="s">
        <v>22</v>
      </c>
    </row>
    <row r="520" spans="2:2" x14ac:dyDescent="0.25">
      <c r="B520" s="24" t="s">
        <v>23</v>
      </c>
    </row>
    <row r="521" spans="2:2" x14ac:dyDescent="0.25">
      <c r="B521" s="24" t="s">
        <v>24</v>
      </c>
    </row>
    <row r="522" spans="2:2" x14ac:dyDescent="0.25">
      <c r="B522" s="24" t="s">
        <v>25</v>
      </c>
    </row>
    <row r="523" spans="2:2" x14ac:dyDescent="0.25">
      <c r="B523" s="24" t="s">
        <v>26</v>
      </c>
    </row>
    <row r="524" spans="2:2" x14ac:dyDescent="0.25">
      <c r="B524" s="24" t="s">
        <v>27</v>
      </c>
    </row>
    <row r="525" spans="2:2" x14ac:dyDescent="0.25">
      <c r="B525" s="24" t="s">
        <v>28</v>
      </c>
    </row>
    <row r="526" spans="2:2" x14ac:dyDescent="0.25">
      <c r="B526" s="24" t="s">
        <v>29</v>
      </c>
    </row>
    <row r="527" spans="2:2" x14ac:dyDescent="0.25">
      <c r="B527" s="24" t="s">
        <v>30</v>
      </c>
    </row>
    <row r="528" spans="2:2" x14ac:dyDescent="0.25">
      <c r="B528" s="24" t="s">
        <v>31</v>
      </c>
    </row>
    <row r="529" spans="1:2" x14ac:dyDescent="0.25">
      <c r="B529" s="24" t="s">
        <v>32</v>
      </c>
    </row>
    <row r="530" spans="1:2" x14ac:dyDescent="0.25">
      <c r="B530" s="24" t="s">
        <v>33</v>
      </c>
    </row>
    <row r="531" spans="1:2" x14ac:dyDescent="0.25">
      <c r="B531" s="24" t="s">
        <v>34</v>
      </c>
    </row>
    <row r="532" spans="1:2" x14ac:dyDescent="0.25">
      <c r="B532" s="24" t="s">
        <v>35</v>
      </c>
    </row>
    <row r="533" spans="1:2" x14ac:dyDescent="0.25">
      <c r="B533" s="24" t="s">
        <v>36</v>
      </c>
    </row>
    <row r="534" spans="1:2" x14ac:dyDescent="0.25">
      <c r="B534" s="24" t="s">
        <v>37</v>
      </c>
    </row>
    <row r="535" spans="1:2" x14ac:dyDescent="0.25">
      <c r="B535" s="24" t="s">
        <v>38</v>
      </c>
    </row>
    <row r="536" spans="1:2" x14ac:dyDescent="0.25">
      <c r="B536" s="24" t="s">
        <v>39</v>
      </c>
    </row>
    <row r="537" spans="1:2" x14ac:dyDescent="0.25">
      <c r="B537" s="24" t="s">
        <v>40</v>
      </c>
    </row>
    <row r="538" spans="1:2" x14ac:dyDescent="0.25">
      <c r="A538">
        <f>A501+3</f>
        <v>86</v>
      </c>
      <c r="B538" s="24" t="str" cm="1">
        <f t="array" aca="1" ref="B538" ca="1">"#define SIZE_REG"&amp;A500&amp;"   "&amp;INDIRECT("CONFIG!A"&amp;A538)+3</f>
        <v>#define SIZE_REG4   8</v>
      </c>
    </row>
    <row r="539" spans="1:2" x14ac:dyDescent="0.25">
      <c r="B539" s="24" t="s">
        <v>41</v>
      </c>
    </row>
    <row r="540" spans="1:2" x14ac:dyDescent="0.25">
      <c r="B540" s="24" t="s">
        <v>42</v>
      </c>
    </row>
    <row r="541" spans="1:2" x14ac:dyDescent="0.25">
      <c r="B541" s="24" t="s">
        <v>43</v>
      </c>
    </row>
    <row r="542" spans="1:2" x14ac:dyDescent="0.25">
      <c r="B542" s="24" t="s">
        <v>44</v>
      </c>
    </row>
    <row r="543" spans="1:2" x14ac:dyDescent="0.25">
      <c r="B543" s="24" t="s">
        <v>45</v>
      </c>
    </row>
    <row r="544" spans="1:2" x14ac:dyDescent="0.25">
      <c r="A544">
        <f>A501+6</f>
        <v>89</v>
      </c>
      <c r="B544" s="24" t="str">
        <f ca="1">"#define SRD_USE_REG"&amp;A500&amp;"  "&amp;N(OR(INDIRECT("CONFIG!A"&amp;A544&amp;":A"&amp;A544+7&amp;"")))</f>
        <v>#define SRD_USE_REG4  0</v>
      </c>
    </row>
    <row r="545" spans="1:2" x14ac:dyDescent="0.25">
      <c r="B545" s="24" t="s">
        <v>46</v>
      </c>
    </row>
    <row r="546" spans="1:2" x14ac:dyDescent="0.25">
      <c r="A546">
        <f>A501+6</f>
        <v>89</v>
      </c>
      <c r="B546" s="24" t="str">
        <f ca="1">"#define SRD0_REG"&amp;A500&amp;"   "&amp;N(INDIRECT("CONFIG!A"&amp;A546))</f>
        <v>#define SRD0_REG4   0</v>
      </c>
    </row>
    <row r="547" spans="1:2" x14ac:dyDescent="0.25">
      <c r="B547" s="24" t="s">
        <v>47</v>
      </c>
    </row>
    <row r="548" spans="1:2" x14ac:dyDescent="0.25">
      <c r="A548">
        <f>A501+7</f>
        <v>90</v>
      </c>
      <c r="B548" s="24" t="str">
        <f ca="1">"#define SRD1_REG"&amp;A500&amp;"   "&amp;N(INDIRECT("CONFIG!A"&amp;A548))*2</f>
        <v>#define SRD1_REG4   0</v>
      </c>
    </row>
    <row r="549" spans="1:2" x14ac:dyDescent="0.25">
      <c r="B549" s="24" t="s">
        <v>48</v>
      </c>
    </row>
    <row r="550" spans="1:2" x14ac:dyDescent="0.25">
      <c r="A550">
        <f>A501+8</f>
        <v>91</v>
      </c>
      <c r="B550" s="24" t="str">
        <f ca="1">"#define SRD2_REG"&amp;A500&amp;"   "&amp;N(INDIRECT("CONFIG!A"&amp;A550))*4</f>
        <v>#define SRD2_REG4   0</v>
      </c>
    </row>
    <row r="551" spans="1:2" x14ac:dyDescent="0.25">
      <c r="B551" s="24" t="s">
        <v>49</v>
      </c>
    </row>
    <row r="552" spans="1:2" x14ac:dyDescent="0.25">
      <c r="A552">
        <f>A501+9</f>
        <v>92</v>
      </c>
      <c r="B552" s="24" t="str">
        <f ca="1">"#define SRD3_REG"&amp;A500&amp;"   "&amp;N(INDIRECT("CONFIG!A"&amp;A552))*8</f>
        <v>#define SRD3_REG4   0</v>
      </c>
    </row>
    <row r="553" spans="1:2" x14ac:dyDescent="0.25">
      <c r="B553" s="24" t="s">
        <v>50</v>
      </c>
    </row>
    <row r="554" spans="1:2" x14ac:dyDescent="0.25">
      <c r="A554">
        <f>A501+10</f>
        <v>93</v>
      </c>
      <c r="B554" s="24" t="str">
        <f ca="1">"#define SRD4_REG"&amp;A500&amp;"   "&amp;N(INDIRECT("CONFIG!A"&amp;A554))*16</f>
        <v>#define SRD4_REG4   0</v>
      </c>
    </row>
    <row r="555" spans="1:2" x14ac:dyDescent="0.25">
      <c r="B555" s="24" t="s">
        <v>51</v>
      </c>
    </row>
    <row r="556" spans="1:2" x14ac:dyDescent="0.25">
      <c r="A556">
        <f>A501+11</f>
        <v>94</v>
      </c>
      <c r="B556" s="24" t="str">
        <f ca="1">"#define SRD5_REG"&amp;A500&amp;"   "&amp;N(INDIRECT("CONFIG!A"&amp;A556))*32</f>
        <v>#define SRD5_REG4   0</v>
      </c>
    </row>
    <row r="557" spans="1:2" x14ac:dyDescent="0.25">
      <c r="B557" s="24" t="s">
        <v>52</v>
      </c>
    </row>
    <row r="558" spans="1:2" x14ac:dyDescent="0.25">
      <c r="A558">
        <f>A501+12</f>
        <v>95</v>
      </c>
      <c r="B558" s="24" t="str">
        <f ca="1">"#define SRD6_REG"&amp;A500&amp;"   "&amp;N(INDIRECT("CONFIG!A"&amp;A558))*64</f>
        <v>#define SRD6_REG4   0</v>
      </c>
    </row>
    <row r="559" spans="1:2" x14ac:dyDescent="0.25">
      <c r="B559" s="24" t="s">
        <v>53</v>
      </c>
    </row>
    <row r="560" spans="1:2" x14ac:dyDescent="0.25">
      <c r="A560">
        <f>A501+13</f>
        <v>96</v>
      </c>
      <c r="B560" s="24" t="str">
        <f ca="1">"#define SRD7_REG"&amp;A500&amp;"   "&amp;N(INDIRECT("CONFIG!A"&amp;A560))*128</f>
        <v>#define SRD7_REG4   0</v>
      </c>
    </row>
    <row r="561" spans="1:2" x14ac:dyDescent="0.25">
      <c r="B561" s="24" t="str">
        <f>"#define SRD_REG"&amp;A500&amp;" ((SRD_USE_REG"&amp;A500&amp;" == 0)?0: (SRD0_REG"&amp;A500&amp;" | SRD1_REG"&amp;A500&amp;" | SRD2_REG"&amp;A500&amp;" | SRD3_REG"&amp;A500&amp;" |\"</f>
        <v>#define SRD_REG4 ((SRD_USE_REG4 == 0)?0: (SRD0_REG4 | SRD1_REG4 | SRD2_REG4 | SRD3_REG4 |\</v>
      </c>
    </row>
    <row r="562" spans="1:2" x14ac:dyDescent="0.25">
      <c r="B562" s="24" t="str">
        <f>"                      SRD4_REG"&amp;A500&amp;" | SRD5_REG"&amp;A500&amp;" | SRD6_REG"&amp;A500&amp;" | SRD7_REG"&amp;A500&amp;" ))"</f>
        <v xml:space="preserve">                      SRD4_REG4 | SRD5_REG4 | SRD6_REG4 | SRD7_REG4 ))</v>
      </c>
    </row>
    <row r="563" spans="1:2" x14ac:dyDescent="0.25">
      <c r="B563" s="24" t="s">
        <v>54</v>
      </c>
    </row>
    <row r="564" spans="1:2" x14ac:dyDescent="0.25">
      <c r="B564" s="24" t="s">
        <v>55</v>
      </c>
    </row>
    <row r="565" spans="1:2" x14ac:dyDescent="0.25">
      <c r="B565" s="24" t="s">
        <v>56</v>
      </c>
    </row>
    <row r="566" spans="1:2" x14ac:dyDescent="0.25">
      <c r="B566" s="24" t="s">
        <v>57</v>
      </c>
    </row>
    <row r="567" spans="1:2" x14ac:dyDescent="0.25">
      <c r="B567" s="24" t="s">
        <v>58</v>
      </c>
    </row>
    <row r="568" spans="1:2" x14ac:dyDescent="0.25">
      <c r="B568" s="24" t="s">
        <v>59</v>
      </c>
    </row>
    <row r="569" spans="1:2" x14ac:dyDescent="0.25">
      <c r="B569" s="24" t="s">
        <v>261</v>
      </c>
    </row>
    <row r="570" spans="1:2" x14ac:dyDescent="0.25">
      <c r="B570" s="24" t="s">
        <v>60</v>
      </c>
    </row>
    <row r="571" spans="1:2" x14ac:dyDescent="0.25">
      <c r="A571">
        <f>A501+14</f>
        <v>97</v>
      </c>
      <c r="B571" s="24" t="str" cm="1">
        <f t="array" aca="1" ref="B571" ca="1">"#define PERM_REG"&amp;A500&amp;"   "&amp;INDIRECT("CONFIG!A"&amp;A571)-IF(INDIRECT("CONFIG!A"&amp;A571)&lt;5,1,0)</f>
        <v>#define PERM_REG4   1</v>
      </c>
    </row>
    <row r="572" spans="1:2" x14ac:dyDescent="0.25">
      <c r="B572" s="24" t="s">
        <v>61</v>
      </c>
    </row>
    <row r="573" spans="1:2" x14ac:dyDescent="0.25">
      <c r="A573">
        <f>A501+15</f>
        <v>98</v>
      </c>
      <c r="B573" s="24" t="str">
        <f ca="1">"#define XN_REG"&amp;A500&amp;"   "&amp;N(INDIRECT("CONFIG!A"&amp;A573))</f>
        <v>#define XN_REG4   0</v>
      </c>
    </row>
    <row r="574" spans="1:2" x14ac:dyDescent="0.25">
      <c r="B574" s="24" t="s">
        <v>231</v>
      </c>
    </row>
    <row r="575" spans="1:2" x14ac:dyDescent="0.25">
      <c r="B575" s="24" t="s">
        <v>62</v>
      </c>
    </row>
    <row r="576" spans="1:2" x14ac:dyDescent="0.25">
      <c r="A576">
        <f>A501+16</f>
        <v>99</v>
      </c>
      <c r="B576" s="24" t="str">
        <f ca="1">"#define SHARE_REG"&amp;A500&amp;"   "&amp;"("&amp;N(INDIRECT("CONFIG!A"&amp;A576))&amp;"&lt;&lt;MPU_RASR_S_Pos)"</f>
        <v>#define SHARE_REG4   (0&lt;&lt;MPU_RASR_S_Pos)</v>
      </c>
    </row>
    <row r="577" spans="2:2" x14ac:dyDescent="0.25">
      <c r="B577" s="24" t="s">
        <v>63</v>
      </c>
    </row>
    <row r="578" spans="2:2" x14ac:dyDescent="0.25">
      <c r="B578" s="24" t="s">
        <v>64</v>
      </c>
    </row>
    <row r="579" spans="2:2" x14ac:dyDescent="0.25">
      <c r="B579" s="24" t="s">
        <v>65</v>
      </c>
    </row>
    <row r="580" spans="2:2" x14ac:dyDescent="0.25">
      <c r="B580" s="24" t="s">
        <v>66</v>
      </c>
    </row>
    <row r="581" spans="2:2" x14ac:dyDescent="0.25">
      <c r="B581" s="24" t="s">
        <v>67</v>
      </c>
    </row>
    <row r="582" spans="2:2" x14ac:dyDescent="0.25">
      <c r="B582" s="24" t="s">
        <v>68</v>
      </c>
    </row>
    <row r="583" spans="2:2" x14ac:dyDescent="0.25">
      <c r="B583" s="24" t="s">
        <v>69</v>
      </c>
    </row>
    <row r="584" spans="2:2" x14ac:dyDescent="0.25">
      <c r="B584" s="24" t="s">
        <v>70</v>
      </c>
    </row>
    <row r="585" spans="2:2" x14ac:dyDescent="0.25">
      <c r="B585" s="24" t="s">
        <v>71</v>
      </c>
    </row>
    <row r="586" spans="2:2" x14ac:dyDescent="0.25">
      <c r="B586" s="24" t="s">
        <v>72</v>
      </c>
    </row>
    <row r="587" spans="2:2" x14ac:dyDescent="0.25">
      <c r="B587" s="24" t="s">
        <v>73</v>
      </c>
    </row>
    <row r="588" spans="2:2" x14ac:dyDescent="0.25">
      <c r="B588" s="24" t="s">
        <v>74</v>
      </c>
    </row>
    <row r="589" spans="2:2" x14ac:dyDescent="0.25">
      <c r="B589" s="24" t="s">
        <v>75</v>
      </c>
    </row>
    <row r="590" spans="2:2" x14ac:dyDescent="0.25">
      <c r="B590" s="24" t="s">
        <v>76</v>
      </c>
    </row>
    <row r="591" spans="2:2" x14ac:dyDescent="0.25">
      <c r="B591" s="24" t="s">
        <v>77</v>
      </c>
    </row>
    <row r="592" spans="2:2" x14ac:dyDescent="0.25">
      <c r="B592" s="24" t="s">
        <v>78</v>
      </c>
    </row>
    <row r="593" spans="1:2" x14ac:dyDescent="0.25">
      <c r="B593" s="24" t="s">
        <v>79</v>
      </c>
    </row>
    <row r="594" spans="1:2" x14ac:dyDescent="0.25">
      <c r="B594" s="24" t="s">
        <v>80</v>
      </c>
    </row>
    <row r="595" spans="1:2" x14ac:dyDescent="0.25">
      <c r="B595" s="24" t="s">
        <v>81</v>
      </c>
    </row>
    <row r="596" spans="1:2" x14ac:dyDescent="0.25">
      <c r="B596" s="24" t="s">
        <v>82</v>
      </c>
    </row>
    <row r="597" spans="1:2" x14ac:dyDescent="0.25">
      <c r="B597" s="24" t="s">
        <v>83</v>
      </c>
    </row>
    <row r="598" spans="1:2" x14ac:dyDescent="0.25">
      <c r="B598" s="24" t="s">
        <v>84</v>
      </c>
    </row>
    <row r="599" spans="1:2" x14ac:dyDescent="0.25">
      <c r="B599" s="24" t="s">
        <v>85</v>
      </c>
    </row>
    <row r="600" spans="1:2" x14ac:dyDescent="0.25">
      <c r="B600" s="24" t="s">
        <v>86</v>
      </c>
    </row>
    <row r="601" spans="1:2" x14ac:dyDescent="0.25">
      <c r="B601" s="24" t="s">
        <v>87</v>
      </c>
    </row>
    <row r="602" spans="1:2" x14ac:dyDescent="0.25">
      <c r="B602" s="24" t="s">
        <v>88</v>
      </c>
    </row>
    <row r="603" spans="1:2" x14ac:dyDescent="0.25">
      <c r="B603" s="24" t="s">
        <v>89</v>
      </c>
    </row>
    <row r="604" spans="1:2" x14ac:dyDescent="0.25">
      <c r="B604" s="24" t="s">
        <v>90</v>
      </c>
    </row>
    <row r="605" spans="1:2" x14ac:dyDescent="0.25">
      <c r="B605" s="24" t="s">
        <v>91</v>
      </c>
    </row>
    <row r="606" spans="1:2" x14ac:dyDescent="0.25">
      <c r="B606" s="24" t="s">
        <v>92</v>
      </c>
    </row>
    <row r="607" spans="1:2" x14ac:dyDescent="0.25">
      <c r="B607" s="24" t="s">
        <v>93</v>
      </c>
    </row>
    <row r="608" spans="1:2" x14ac:dyDescent="0.25">
      <c r="A608">
        <f>A501+17</f>
        <v>100</v>
      </c>
      <c r="B608" s="24" t="str" cm="1">
        <f t="array" aca="1" ref="B608" ca="1">"#define ACCESS_REG"&amp;A500&amp;"   "&amp;INDIRECT("CONFIG!A"&amp;INDIRECT("CONFIG!A"&amp;A608)+344)</f>
        <v>#define ACCESS_REG4   0x020000</v>
      </c>
    </row>
    <row r="609" spans="1:2" x14ac:dyDescent="0.25">
      <c r="B609" s="24" t="str">
        <f>"#define TEXSCB_REG"&amp;A500&amp;" (ACCESS_REG"&amp;A500&amp;" | SHARE_REG"&amp;A500&amp;")"</f>
        <v>#define TEXSCB_REG4 (ACCESS_REG4 | SHARE_REG4)</v>
      </c>
    </row>
    <row r="610" spans="1:2" x14ac:dyDescent="0.25">
      <c r="B610" s="24" t="str">
        <f>"//   &lt;/e&gt;   //MPU Region "&amp;A500&amp;" ********************************"</f>
        <v>//   &lt;/e&gt;   //MPU Region 4 ********************************</v>
      </c>
    </row>
    <row r="611" spans="1:2" x14ac:dyDescent="0.25">
      <c r="B611" s="24"/>
    </row>
    <row r="612" spans="1:2" x14ac:dyDescent="0.25">
      <c r="A612" s="2">
        <f>A500+1</f>
        <v>5</v>
      </c>
      <c r="B612" s="24" t="str">
        <f>"// MPU Region "&amp;A612&amp;" ********************************"</f>
        <v>// MPU Region 5 ********************************</v>
      </c>
    </row>
    <row r="613" spans="1:2" x14ac:dyDescent="0.25">
      <c r="A613" s="2">
        <f>A501+19</f>
        <v>102</v>
      </c>
      <c r="B613" s="24" t="str">
        <f>"// &lt;e&gt;Configure MPU Region "&amp;A612</f>
        <v>// &lt;e&gt;Configure MPU Region 5</v>
      </c>
    </row>
    <row r="614" spans="1:2" x14ac:dyDescent="0.25">
      <c r="B614" s="24" t="s">
        <v>181</v>
      </c>
    </row>
    <row r="615" spans="1:2" x14ac:dyDescent="0.25">
      <c r="A615">
        <f>A613</f>
        <v>102</v>
      </c>
      <c r="B615" s="24" t="str">
        <f ca="1">"#define CONFIG_REG"&amp;A612&amp;"   "&amp;N(INDIRECT("CONFIG!A"&amp;A615))</f>
        <v>#define CONFIG_REG5   0</v>
      </c>
    </row>
    <row r="616" spans="1:2" x14ac:dyDescent="0.25">
      <c r="B616" s="24" t="s">
        <v>9</v>
      </c>
    </row>
    <row r="617" spans="1:2" x14ac:dyDescent="0.25">
      <c r="A617">
        <f>A613+1</f>
        <v>103</v>
      </c>
      <c r="B617" s="24" t="str">
        <f ca="1">"#define ENABLE_REG"&amp;A612&amp;"   "&amp;N(INDIRECT("CONFIG!A"&amp;A617))</f>
        <v>#define ENABLE_REG5   1</v>
      </c>
    </row>
    <row r="618" spans="1:2" x14ac:dyDescent="0.25">
      <c r="B618" s="24" t="s">
        <v>10</v>
      </c>
    </row>
    <row r="619" spans="1:2" x14ac:dyDescent="0.25">
      <c r="B619" s="24" t="s">
        <v>11</v>
      </c>
    </row>
    <row r="620" spans="1:2" x14ac:dyDescent="0.25">
      <c r="A620">
        <f>A613+2</f>
        <v>104</v>
      </c>
      <c r="B620" s="24" t="str" cm="1">
        <f t="array" aca="1" ref="B620" ca="1">"#define BASE_REG"&amp;A612&amp;"   0x"&amp;INDIRECT("CONFIG!A"&amp;A620)</f>
        <v>#define BASE_REG5   0x00000000</v>
      </c>
    </row>
    <row r="621" spans="1:2" x14ac:dyDescent="0.25">
      <c r="B621" s="24" t="s">
        <v>12</v>
      </c>
    </row>
    <row r="622" spans="1:2" x14ac:dyDescent="0.25">
      <c r="B622" s="24" t="s">
        <v>13</v>
      </c>
    </row>
    <row r="623" spans="1:2" x14ac:dyDescent="0.25">
      <c r="B623" s="24" t="s">
        <v>14</v>
      </c>
    </row>
    <row r="624" spans="1:2" x14ac:dyDescent="0.25">
      <c r="B624" s="24" t="s">
        <v>15</v>
      </c>
    </row>
    <row r="625" spans="2:2" x14ac:dyDescent="0.25">
      <c r="B625" s="24" t="s">
        <v>16</v>
      </c>
    </row>
    <row r="626" spans="2:2" x14ac:dyDescent="0.25">
      <c r="B626" s="24" t="s">
        <v>17</v>
      </c>
    </row>
    <row r="627" spans="2:2" x14ac:dyDescent="0.25">
      <c r="B627" s="24" t="s">
        <v>18</v>
      </c>
    </row>
    <row r="628" spans="2:2" x14ac:dyDescent="0.25">
      <c r="B628" s="24" t="s">
        <v>19</v>
      </c>
    </row>
    <row r="629" spans="2:2" x14ac:dyDescent="0.25">
      <c r="B629" s="24" t="s">
        <v>20</v>
      </c>
    </row>
    <row r="630" spans="2:2" x14ac:dyDescent="0.25">
      <c r="B630" s="24" t="s">
        <v>21</v>
      </c>
    </row>
    <row r="631" spans="2:2" x14ac:dyDescent="0.25">
      <c r="B631" s="24" t="s">
        <v>22</v>
      </c>
    </row>
    <row r="632" spans="2:2" x14ac:dyDescent="0.25">
      <c r="B632" s="24" t="s">
        <v>23</v>
      </c>
    </row>
    <row r="633" spans="2:2" x14ac:dyDescent="0.25">
      <c r="B633" s="24" t="s">
        <v>24</v>
      </c>
    </row>
    <row r="634" spans="2:2" x14ac:dyDescent="0.25">
      <c r="B634" s="24" t="s">
        <v>25</v>
      </c>
    </row>
    <row r="635" spans="2:2" x14ac:dyDescent="0.25">
      <c r="B635" s="24" t="s">
        <v>26</v>
      </c>
    </row>
    <row r="636" spans="2:2" x14ac:dyDescent="0.25">
      <c r="B636" s="24" t="s">
        <v>27</v>
      </c>
    </row>
    <row r="637" spans="2:2" x14ac:dyDescent="0.25">
      <c r="B637" s="24" t="s">
        <v>28</v>
      </c>
    </row>
    <row r="638" spans="2:2" x14ac:dyDescent="0.25">
      <c r="B638" s="24" t="s">
        <v>29</v>
      </c>
    </row>
    <row r="639" spans="2:2" x14ac:dyDescent="0.25">
      <c r="B639" s="24" t="s">
        <v>30</v>
      </c>
    </row>
    <row r="640" spans="2:2" x14ac:dyDescent="0.25">
      <c r="B640" s="24" t="s">
        <v>31</v>
      </c>
    </row>
    <row r="641" spans="1:2" x14ac:dyDescent="0.25">
      <c r="B641" s="24" t="s">
        <v>32</v>
      </c>
    </row>
    <row r="642" spans="1:2" x14ac:dyDescent="0.25">
      <c r="B642" s="24" t="s">
        <v>33</v>
      </c>
    </row>
    <row r="643" spans="1:2" x14ac:dyDescent="0.25">
      <c r="B643" s="24" t="s">
        <v>34</v>
      </c>
    </row>
    <row r="644" spans="1:2" x14ac:dyDescent="0.25">
      <c r="B644" s="24" t="s">
        <v>35</v>
      </c>
    </row>
    <row r="645" spans="1:2" x14ac:dyDescent="0.25">
      <c r="B645" s="24" t="s">
        <v>36</v>
      </c>
    </row>
    <row r="646" spans="1:2" x14ac:dyDescent="0.25">
      <c r="B646" s="24" t="s">
        <v>37</v>
      </c>
    </row>
    <row r="647" spans="1:2" x14ac:dyDescent="0.25">
      <c r="B647" s="24" t="s">
        <v>38</v>
      </c>
    </row>
    <row r="648" spans="1:2" x14ac:dyDescent="0.25">
      <c r="B648" s="24" t="s">
        <v>39</v>
      </c>
    </row>
    <row r="649" spans="1:2" x14ac:dyDescent="0.25">
      <c r="B649" s="24" t="s">
        <v>40</v>
      </c>
    </row>
    <row r="650" spans="1:2" x14ac:dyDescent="0.25">
      <c r="A650">
        <f>A613+3</f>
        <v>105</v>
      </c>
      <c r="B650" s="24" t="str" cm="1">
        <f t="array" aca="1" ref="B650" ca="1">"#define SIZE_REG"&amp;A612&amp;"   "&amp;INDIRECT("CONFIG!A"&amp;A650)+3</f>
        <v>#define SIZE_REG5   8</v>
      </c>
    </row>
    <row r="651" spans="1:2" x14ac:dyDescent="0.25">
      <c r="B651" s="24" t="s">
        <v>41</v>
      </c>
    </row>
    <row r="652" spans="1:2" x14ac:dyDescent="0.25">
      <c r="B652" s="24" t="s">
        <v>42</v>
      </c>
    </row>
    <row r="653" spans="1:2" x14ac:dyDescent="0.25">
      <c r="B653" s="24" t="s">
        <v>43</v>
      </c>
    </row>
    <row r="654" spans="1:2" x14ac:dyDescent="0.25">
      <c r="B654" s="24" t="s">
        <v>44</v>
      </c>
    </row>
    <row r="655" spans="1:2" x14ac:dyDescent="0.25">
      <c r="B655" s="24" t="s">
        <v>45</v>
      </c>
    </row>
    <row r="656" spans="1:2" x14ac:dyDescent="0.25">
      <c r="A656">
        <f>A613+6</f>
        <v>108</v>
      </c>
      <c r="B656" s="24" t="str">
        <f ca="1">"#define SRD_USE_REG"&amp;A612&amp;"  "&amp;N(OR(INDIRECT("CONFIG!A"&amp;A656&amp;":A"&amp;A656+7&amp;"")))</f>
        <v>#define SRD_USE_REG5  0</v>
      </c>
    </row>
    <row r="657" spans="1:2" x14ac:dyDescent="0.25">
      <c r="B657" s="24" t="s">
        <v>46</v>
      </c>
    </row>
    <row r="658" spans="1:2" x14ac:dyDescent="0.25">
      <c r="A658">
        <f>A613+6</f>
        <v>108</v>
      </c>
      <c r="B658" s="24" t="str">
        <f ca="1">"#define SRD0_REG"&amp;A612&amp;"   "&amp;N(INDIRECT("CONFIG!A"&amp;A658))</f>
        <v>#define SRD0_REG5   0</v>
      </c>
    </row>
    <row r="659" spans="1:2" x14ac:dyDescent="0.25">
      <c r="B659" s="24" t="s">
        <v>47</v>
      </c>
    </row>
    <row r="660" spans="1:2" x14ac:dyDescent="0.25">
      <c r="A660">
        <f>A613+7</f>
        <v>109</v>
      </c>
      <c r="B660" s="24" t="str">
        <f ca="1">"#define SRD1_REG"&amp;A612&amp;"   "&amp;N(INDIRECT("CONFIG!A"&amp;A660))*2</f>
        <v>#define SRD1_REG5   0</v>
      </c>
    </row>
    <row r="661" spans="1:2" x14ac:dyDescent="0.25">
      <c r="B661" s="24" t="s">
        <v>48</v>
      </c>
    </row>
    <row r="662" spans="1:2" x14ac:dyDescent="0.25">
      <c r="A662">
        <f>A613+8</f>
        <v>110</v>
      </c>
      <c r="B662" s="24" t="str">
        <f ca="1">"#define SRD2_REG"&amp;A612&amp;"   "&amp;N(INDIRECT("CONFIG!A"&amp;A662))*4</f>
        <v>#define SRD2_REG5   0</v>
      </c>
    </row>
    <row r="663" spans="1:2" x14ac:dyDescent="0.25">
      <c r="B663" s="24" t="s">
        <v>49</v>
      </c>
    </row>
    <row r="664" spans="1:2" x14ac:dyDescent="0.25">
      <c r="A664">
        <f>A613+9</f>
        <v>111</v>
      </c>
      <c r="B664" s="24" t="str">
        <f ca="1">"#define SRD3_REG"&amp;A612&amp;"   "&amp;N(INDIRECT("CONFIG!A"&amp;A664))*8</f>
        <v>#define SRD3_REG5   0</v>
      </c>
    </row>
    <row r="665" spans="1:2" x14ac:dyDescent="0.25">
      <c r="B665" s="24" t="s">
        <v>50</v>
      </c>
    </row>
    <row r="666" spans="1:2" x14ac:dyDescent="0.25">
      <c r="A666">
        <f>A613+10</f>
        <v>112</v>
      </c>
      <c r="B666" s="24" t="str">
        <f ca="1">"#define SRD4_REG"&amp;A612&amp;"   "&amp;N(INDIRECT("CONFIG!A"&amp;A666))*16</f>
        <v>#define SRD4_REG5   0</v>
      </c>
    </row>
    <row r="667" spans="1:2" x14ac:dyDescent="0.25">
      <c r="B667" s="24" t="s">
        <v>51</v>
      </c>
    </row>
    <row r="668" spans="1:2" x14ac:dyDescent="0.25">
      <c r="A668">
        <f>A613+11</f>
        <v>113</v>
      </c>
      <c r="B668" s="24" t="str">
        <f ca="1">"#define SRD5_REG"&amp;A612&amp;"   "&amp;N(INDIRECT("CONFIG!A"&amp;A668))*32</f>
        <v>#define SRD5_REG5   0</v>
      </c>
    </row>
    <row r="669" spans="1:2" x14ac:dyDescent="0.25">
      <c r="B669" s="24" t="s">
        <v>52</v>
      </c>
    </row>
    <row r="670" spans="1:2" x14ac:dyDescent="0.25">
      <c r="A670">
        <f>A613+12</f>
        <v>114</v>
      </c>
      <c r="B670" s="24" t="str">
        <f ca="1">"#define SRD6_REG"&amp;A612&amp;"   "&amp;N(INDIRECT("CONFIG!A"&amp;A670))*64</f>
        <v>#define SRD6_REG5   0</v>
      </c>
    </row>
    <row r="671" spans="1:2" x14ac:dyDescent="0.25">
      <c r="B671" s="24" t="s">
        <v>53</v>
      </c>
    </row>
    <row r="672" spans="1:2" x14ac:dyDescent="0.25">
      <c r="A672">
        <f>A613+13</f>
        <v>115</v>
      </c>
      <c r="B672" s="24" t="str">
        <f ca="1">"#define SRD7_REG"&amp;A612&amp;"   "&amp;N(INDIRECT("CONFIG!A"&amp;A672))*128</f>
        <v>#define SRD7_REG5   0</v>
      </c>
    </row>
    <row r="673" spans="1:2" x14ac:dyDescent="0.25">
      <c r="B673" s="24" t="str">
        <f>"#define SRD_REG"&amp;A612&amp;" ((SRD_USE_REG"&amp;A612&amp;" == 0)?0: (SRD0_REG"&amp;A612&amp;" | SRD1_REG"&amp;A612&amp;" | SRD2_REG"&amp;A612&amp;" | SRD3_REG"&amp;A612&amp;" |\"</f>
        <v>#define SRD_REG5 ((SRD_USE_REG5 == 0)?0: (SRD0_REG5 | SRD1_REG5 | SRD2_REG5 | SRD3_REG5 |\</v>
      </c>
    </row>
    <row r="674" spans="1:2" x14ac:dyDescent="0.25">
      <c r="B674" s="24" t="str">
        <f>"                      SRD4_REG"&amp;A612&amp;" | SRD5_REG"&amp;A612&amp;" | SRD6_REG"&amp;A612&amp;" | SRD7_REG"&amp;A612&amp;" ))"</f>
        <v xml:space="preserve">                      SRD4_REG5 | SRD5_REG5 | SRD6_REG5 | SRD7_REG5 ))</v>
      </c>
    </row>
    <row r="675" spans="1:2" x14ac:dyDescent="0.25">
      <c r="B675" s="24" t="s">
        <v>54</v>
      </c>
    </row>
    <row r="676" spans="1:2" x14ac:dyDescent="0.25">
      <c r="B676" s="24" t="s">
        <v>55</v>
      </c>
    </row>
    <row r="677" spans="1:2" x14ac:dyDescent="0.25">
      <c r="B677" s="24" t="s">
        <v>56</v>
      </c>
    </row>
    <row r="678" spans="1:2" x14ac:dyDescent="0.25">
      <c r="B678" s="24" t="s">
        <v>57</v>
      </c>
    </row>
    <row r="679" spans="1:2" x14ac:dyDescent="0.25">
      <c r="B679" s="24" t="s">
        <v>58</v>
      </c>
    </row>
    <row r="680" spans="1:2" x14ac:dyDescent="0.25">
      <c r="B680" s="24" t="s">
        <v>59</v>
      </c>
    </row>
    <row r="681" spans="1:2" x14ac:dyDescent="0.25">
      <c r="B681" s="24" t="s">
        <v>261</v>
      </c>
    </row>
    <row r="682" spans="1:2" x14ac:dyDescent="0.25">
      <c r="B682" s="24" t="s">
        <v>60</v>
      </c>
    </row>
    <row r="683" spans="1:2" x14ac:dyDescent="0.25">
      <c r="A683">
        <f>A613+14</f>
        <v>116</v>
      </c>
      <c r="B683" s="24" t="str" cm="1">
        <f t="array" aca="1" ref="B683" ca="1">"#define PERM_REG"&amp;A612&amp;"   "&amp;INDIRECT("CONFIG!A"&amp;A683)-IF(INDIRECT("CONFIG!A"&amp;A683)&lt;5,1,0)</f>
        <v>#define PERM_REG5   1</v>
      </c>
    </row>
    <row r="684" spans="1:2" x14ac:dyDescent="0.25">
      <c r="B684" s="24" t="s">
        <v>61</v>
      </c>
    </row>
    <row r="685" spans="1:2" x14ac:dyDescent="0.25">
      <c r="A685">
        <f>A613+15</f>
        <v>117</v>
      </c>
      <c r="B685" s="24" t="str">
        <f ca="1">"#define XN_REG"&amp;A612&amp;"   "&amp;N(INDIRECT("CONFIG!A"&amp;A685))</f>
        <v>#define XN_REG5   0</v>
      </c>
    </row>
    <row r="686" spans="1:2" x14ac:dyDescent="0.25">
      <c r="B686" s="24" t="s">
        <v>231</v>
      </c>
    </row>
    <row r="687" spans="1:2" x14ac:dyDescent="0.25">
      <c r="B687" s="24" t="s">
        <v>62</v>
      </c>
    </row>
    <row r="688" spans="1:2" x14ac:dyDescent="0.25">
      <c r="A688">
        <f>A613+16</f>
        <v>118</v>
      </c>
      <c r="B688" s="24" t="str">
        <f ca="1">"#define SHARE_REG"&amp;A612&amp;"   "&amp;"("&amp;N(INDIRECT("CONFIG!A"&amp;A688))&amp;"&lt;&lt;MPU_RASR_S_Pos)"</f>
        <v>#define SHARE_REG5   (0&lt;&lt;MPU_RASR_S_Pos)</v>
      </c>
    </row>
    <row r="689" spans="2:2" x14ac:dyDescent="0.25">
      <c r="B689" s="24" t="s">
        <v>63</v>
      </c>
    </row>
    <row r="690" spans="2:2" x14ac:dyDescent="0.25">
      <c r="B690" s="24" t="s">
        <v>64</v>
      </c>
    </row>
    <row r="691" spans="2:2" x14ac:dyDescent="0.25">
      <c r="B691" s="24" t="s">
        <v>65</v>
      </c>
    </row>
    <row r="692" spans="2:2" x14ac:dyDescent="0.25">
      <c r="B692" s="24" t="s">
        <v>66</v>
      </c>
    </row>
    <row r="693" spans="2:2" x14ac:dyDescent="0.25">
      <c r="B693" s="24" t="s">
        <v>67</v>
      </c>
    </row>
    <row r="694" spans="2:2" x14ac:dyDescent="0.25">
      <c r="B694" s="24" t="s">
        <v>68</v>
      </c>
    </row>
    <row r="695" spans="2:2" x14ac:dyDescent="0.25">
      <c r="B695" s="24" t="s">
        <v>69</v>
      </c>
    </row>
    <row r="696" spans="2:2" x14ac:dyDescent="0.25">
      <c r="B696" s="24" t="s">
        <v>70</v>
      </c>
    </row>
    <row r="697" spans="2:2" x14ac:dyDescent="0.25">
      <c r="B697" s="24" t="s">
        <v>71</v>
      </c>
    </row>
    <row r="698" spans="2:2" x14ac:dyDescent="0.25">
      <c r="B698" s="24" t="s">
        <v>72</v>
      </c>
    </row>
    <row r="699" spans="2:2" x14ac:dyDescent="0.25">
      <c r="B699" s="24" t="s">
        <v>73</v>
      </c>
    </row>
    <row r="700" spans="2:2" x14ac:dyDescent="0.25">
      <c r="B700" s="24" t="s">
        <v>74</v>
      </c>
    </row>
    <row r="701" spans="2:2" x14ac:dyDescent="0.25">
      <c r="B701" s="24" t="s">
        <v>75</v>
      </c>
    </row>
    <row r="702" spans="2:2" x14ac:dyDescent="0.25">
      <c r="B702" s="24" t="s">
        <v>76</v>
      </c>
    </row>
    <row r="703" spans="2:2" x14ac:dyDescent="0.25">
      <c r="B703" s="24" t="s">
        <v>77</v>
      </c>
    </row>
    <row r="704" spans="2:2" x14ac:dyDescent="0.25">
      <c r="B704" s="24" t="s">
        <v>78</v>
      </c>
    </row>
    <row r="705" spans="1:2" x14ac:dyDescent="0.25">
      <c r="B705" s="24" t="s">
        <v>79</v>
      </c>
    </row>
    <row r="706" spans="1:2" x14ac:dyDescent="0.25">
      <c r="B706" s="24" t="s">
        <v>80</v>
      </c>
    </row>
    <row r="707" spans="1:2" x14ac:dyDescent="0.25">
      <c r="B707" s="24" t="s">
        <v>81</v>
      </c>
    </row>
    <row r="708" spans="1:2" x14ac:dyDescent="0.25">
      <c r="B708" s="24" t="s">
        <v>82</v>
      </c>
    </row>
    <row r="709" spans="1:2" x14ac:dyDescent="0.25">
      <c r="B709" s="24" t="s">
        <v>83</v>
      </c>
    </row>
    <row r="710" spans="1:2" x14ac:dyDescent="0.25">
      <c r="B710" s="24" t="s">
        <v>84</v>
      </c>
    </row>
    <row r="711" spans="1:2" x14ac:dyDescent="0.25">
      <c r="B711" s="24" t="s">
        <v>85</v>
      </c>
    </row>
    <row r="712" spans="1:2" x14ac:dyDescent="0.25">
      <c r="B712" s="24" t="s">
        <v>86</v>
      </c>
    </row>
    <row r="713" spans="1:2" x14ac:dyDescent="0.25">
      <c r="B713" s="24" t="s">
        <v>87</v>
      </c>
    </row>
    <row r="714" spans="1:2" x14ac:dyDescent="0.25">
      <c r="B714" s="24" t="s">
        <v>88</v>
      </c>
    </row>
    <row r="715" spans="1:2" x14ac:dyDescent="0.25">
      <c r="B715" s="24" t="s">
        <v>89</v>
      </c>
    </row>
    <row r="716" spans="1:2" x14ac:dyDescent="0.25">
      <c r="B716" s="24" t="s">
        <v>90</v>
      </c>
    </row>
    <row r="717" spans="1:2" x14ac:dyDescent="0.25">
      <c r="B717" s="24" t="s">
        <v>91</v>
      </c>
    </row>
    <row r="718" spans="1:2" x14ac:dyDescent="0.25">
      <c r="B718" s="24" t="s">
        <v>92</v>
      </c>
    </row>
    <row r="719" spans="1:2" x14ac:dyDescent="0.25">
      <c r="B719" s="24" t="s">
        <v>93</v>
      </c>
    </row>
    <row r="720" spans="1:2" x14ac:dyDescent="0.25">
      <c r="A720">
        <f>A613+17</f>
        <v>119</v>
      </c>
      <c r="B720" s="24" t="str" cm="1">
        <f t="array" aca="1" ref="B720" ca="1">"#define ACCESS_REG"&amp;A612&amp;"   "&amp;INDIRECT("CONFIG!A"&amp;INDIRECT("CONFIG!A"&amp;A720)+344)</f>
        <v>#define ACCESS_REG5   0x020000</v>
      </c>
    </row>
    <row r="721" spans="1:2" x14ac:dyDescent="0.25">
      <c r="B721" s="24" t="str">
        <f>"#define TEXSCB_REG"&amp;A612&amp;" (ACCESS_REG"&amp;A612&amp;" | SHARE_REG"&amp;A612&amp;")"</f>
        <v>#define TEXSCB_REG5 (ACCESS_REG5 | SHARE_REG5)</v>
      </c>
    </row>
    <row r="722" spans="1:2" x14ac:dyDescent="0.25">
      <c r="B722" s="24" t="str">
        <f>"//   &lt;/e&gt;   //MPU Region "&amp;A612&amp;" ********************************"</f>
        <v>//   &lt;/e&gt;   //MPU Region 5 ********************************</v>
      </c>
    </row>
    <row r="723" spans="1:2" x14ac:dyDescent="0.25">
      <c r="B723" s="24"/>
    </row>
    <row r="724" spans="1:2" x14ac:dyDescent="0.25">
      <c r="A724" s="2">
        <f>A612+1</f>
        <v>6</v>
      </c>
      <c r="B724" s="24" t="str">
        <f>"// MPU Region "&amp;A724&amp;" ********************************"</f>
        <v>// MPU Region 6 ********************************</v>
      </c>
    </row>
    <row r="725" spans="1:2" x14ac:dyDescent="0.25">
      <c r="A725" s="2">
        <f>A613+19</f>
        <v>121</v>
      </c>
      <c r="B725" s="24" t="str">
        <f>"// &lt;e&gt;Configure MPU Region "&amp;A724</f>
        <v>// &lt;e&gt;Configure MPU Region 6</v>
      </c>
    </row>
    <row r="726" spans="1:2" x14ac:dyDescent="0.25">
      <c r="B726" s="24" t="s">
        <v>181</v>
      </c>
    </row>
    <row r="727" spans="1:2" x14ac:dyDescent="0.25">
      <c r="A727">
        <f>A725</f>
        <v>121</v>
      </c>
      <c r="B727" s="24" t="str">
        <f ca="1">"#define CONFIG_REG"&amp;A724&amp;"   "&amp;N(INDIRECT("CONFIG!A"&amp;A727))</f>
        <v>#define CONFIG_REG6   0</v>
      </c>
    </row>
    <row r="728" spans="1:2" x14ac:dyDescent="0.25">
      <c r="B728" s="24" t="s">
        <v>9</v>
      </c>
    </row>
    <row r="729" spans="1:2" x14ac:dyDescent="0.25">
      <c r="A729">
        <f>A725+1</f>
        <v>122</v>
      </c>
      <c r="B729" s="24" t="str">
        <f ca="1">"#define ENABLE_REG"&amp;A724&amp;"   "&amp;N(INDIRECT("CONFIG!A"&amp;A729))</f>
        <v>#define ENABLE_REG6   1</v>
      </c>
    </row>
    <row r="730" spans="1:2" x14ac:dyDescent="0.25">
      <c r="B730" s="24" t="s">
        <v>10</v>
      </c>
    </row>
    <row r="731" spans="1:2" x14ac:dyDescent="0.25">
      <c r="B731" s="24" t="s">
        <v>11</v>
      </c>
    </row>
    <row r="732" spans="1:2" x14ac:dyDescent="0.25">
      <c r="A732">
        <f>A725+2</f>
        <v>123</v>
      </c>
      <c r="B732" s="24" t="str" cm="1">
        <f t="array" aca="1" ref="B732" ca="1">"#define BASE_REG"&amp;A724&amp;"   0x"&amp;INDIRECT("CONFIG!A"&amp;A732)</f>
        <v>#define BASE_REG6   0x00000000</v>
      </c>
    </row>
    <row r="733" spans="1:2" x14ac:dyDescent="0.25">
      <c r="B733" s="24" t="s">
        <v>12</v>
      </c>
    </row>
    <row r="734" spans="1:2" x14ac:dyDescent="0.25">
      <c r="B734" s="24" t="s">
        <v>13</v>
      </c>
    </row>
    <row r="735" spans="1:2" x14ac:dyDescent="0.25">
      <c r="B735" s="24" t="s">
        <v>14</v>
      </c>
    </row>
    <row r="736" spans="1:2" x14ac:dyDescent="0.25">
      <c r="B736" s="24" t="s">
        <v>15</v>
      </c>
    </row>
    <row r="737" spans="2:2" x14ac:dyDescent="0.25">
      <c r="B737" s="24" t="s">
        <v>16</v>
      </c>
    </row>
    <row r="738" spans="2:2" x14ac:dyDescent="0.25">
      <c r="B738" s="24" t="s">
        <v>17</v>
      </c>
    </row>
    <row r="739" spans="2:2" x14ac:dyDescent="0.25">
      <c r="B739" s="24" t="s">
        <v>18</v>
      </c>
    </row>
    <row r="740" spans="2:2" x14ac:dyDescent="0.25">
      <c r="B740" s="24" t="s">
        <v>19</v>
      </c>
    </row>
    <row r="741" spans="2:2" x14ac:dyDescent="0.25">
      <c r="B741" s="24" t="s">
        <v>20</v>
      </c>
    </row>
    <row r="742" spans="2:2" x14ac:dyDescent="0.25">
      <c r="B742" s="24" t="s">
        <v>21</v>
      </c>
    </row>
    <row r="743" spans="2:2" x14ac:dyDescent="0.25">
      <c r="B743" s="24" t="s">
        <v>22</v>
      </c>
    </row>
    <row r="744" spans="2:2" x14ac:dyDescent="0.25">
      <c r="B744" s="24" t="s">
        <v>23</v>
      </c>
    </row>
    <row r="745" spans="2:2" x14ac:dyDescent="0.25">
      <c r="B745" s="24" t="s">
        <v>24</v>
      </c>
    </row>
    <row r="746" spans="2:2" x14ac:dyDescent="0.25">
      <c r="B746" s="24" t="s">
        <v>25</v>
      </c>
    </row>
    <row r="747" spans="2:2" x14ac:dyDescent="0.25">
      <c r="B747" s="24" t="s">
        <v>26</v>
      </c>
    </row>
    <row r="748" spans="2:2" x14ac:dyDescent="0.25">
      <c r="B748" s="24" t="s">
        <v>27</v>
      </c>
    </row>
    <row r="749" spans="2:2" x14ac:dyDescent="0.25">
      <c r="B749" s="24" t="s">
        <v>28</v>
      </c>
    </row>
    <row r="750" spans="2:2" x14ac:dyDescent="0.25">
      <c r="B750" s="24" t="s">
        <v>29</v>
      </c>
    </row>
    <row r="751" spans="2:2" x14ac:dyDescent="0.25">
      <c r="B751" s="24" t="s">
        <v>30</v>
      </c>
    </row>
    <row r="752" spans="2:2" x14ac:dyDescent="0.25">
      <c r="B752" s="24" t="s">
        <v>31</v>
      </c>
    </row>
    <row r="753" spans="1:2" x14ac:dyDescent="0.25">
      <c r="B753" s="24" t="s">
        <v>32</v>
      </c>
    </row>
    <row r="754" spans="1:2" x14ac:dyDescent="0.25">
      <c r="B754" s="24" t="s">
        <v>33</v>
      </c>
    </row>
    <row r="755" spans="1:2" x14ac:dyDescent="0.25">
      <c r="B755" s="24" t="s">
        <v>34</v>
      </c>
    </row>
    <row r="756" spans="1:2" x14ac:dyDescent="0.25">
      <c r="B756" s="24" t="s">
        <v>35</v>
      </c>
    </row>
    <row r="757" spans="1:2" x14ac:dyDescent="0.25">
      <c r="B757" s="24" t="s">
        <v>36</v>
      </c>
    </row>
    <row r="758" spans="1:2" x14ac:dyDescent="0.25">
      <c r="B758" s="24" t="s">
        <v>37</v>
      </c>
    </row>
    <row r="759" spans="1:2" x14ac:dyDescent="0.25">
      <c r="B759" s="24" t="s">
        <v>38</v>
      </c>
    </row>
    <row r="760" spans="1:2" x14ac:dyDescent="0.25">
      <c r="B760" s="24" t="s">
        <v>39</v>
      </c>
    </row>
    <row r="761" spans="1:2" x14ac:dyDescent="0.25">
      <c r="B761" s="24" t="s">
        <v>40</v>
      </c>
    </row>
    <row r="762" spans="1:2" x14ac:dyDescent="0.25">
      <c r="A762">
        <f>A725+3</f>
        <v>124</v>
      </c>
      <c r="B762" s="24" t="str" cm="1">
        <f t="array" aca="1" ref="B762" ca="1">"#define SIZE_REG"&amp;A724&amp;"   "&amp;INDIRECT("CONFIG!A"&amp;A762)+3</f>
        <v>#define SIZE_REG6   8</v>
      </c>
    </row>
    <row r="763" spans="1:2" x14ac:dyDescent="0.25">
      <c r="B763" s="24" t="s">
        <v>41</v>
      </c>
    </row>
    <row r="764" spans="1:2" x14ac:dyDescent="0.25">
      <c r="B764" s="24" t="s">
        <v>42</v>
      </c>
    </row>
    <row r="765" spans="1:2" x14ac:dyDescent="0.25">
      <c r="B765" s="24" t="s">
        <v>43</v>
      </c>
    </row>
    <row r="766" spans="1:2" x14ac:dyDescent="0.25">
      <c r="B766" s="24" t="s">
        <v>44</v>
      </c>
    </row>
    <row r="767" spans="1:2" x14ac:dyDescent="0.25">
      <c r="B767" s="24" t="s">
        <v>45</v>
      </c>
    </row>
    <row r="768" spans="1:2" x14ac:dyDescent="0.25">
      <c r="A768">
        <f>A725+6</f>
        <v>127</v>
      </c>
      <c r="B768" s="24" t="str">
        <f ca="1">"#define SRD_USE_REG"&amp;A724&amp;"  "&amp;N(OR(INDIRECT("CONFIG!A"&amp;A768&amp;":A"&amp;A768+7&amp;"")))</f>
        <v>#define SRD_USE_REG6  0</v>
      </c>
    </row>
    <row r="769" spans="1:2" x14ac:dyDescent="0.25">
      <c r="B769" s="24" t="s">
        <v>46</v>
      </c>
    </row>
    <row r="770" spans="1:2" x14ac:dyDescent="0.25">
      <c r="A770">
        <f>A725+6</f>
        <v>127</v>
      </c>
      <c r="B770" s="24" t="str">
        <f ca="1">"#define SRD0_REG"&amp;A724&amp;"   "&amp;N(INDIRECT("CONFIG!A"&amp;A770))</f>
        <v>#define SRD0_REG6   0</v>
      </c>
    </row>
    <row r="771" spans="1:2" x14ac:dyDescent="0.25">
      <c r="B771" s="24" t="s">
        <v>47</v>
      </c>
    </row>
    <row r="772" spans="1:2" x14ac:dyDescent="0.25">
      <c r="A772">
        <f>A725+7</f>
        <v>128</v>
      </c>
      <c r="B772" s="24" t="str">
        <f ca="1">"#define SRD1_REG"&amp;A724&amp;"   "&amp;N(INDIRECT("CONFIG!A"&amp;A772))*2</f>
        <v>#define SRD1_REG6   0</v>
      </c>
    </row>
    <row r="773" spans="1:2" x14ac:dyDescent="0.25">
      <c r="B773" s="24" t="s">
        <v>48</v>
      </c>
    </row>
    <row r="774" spans="1:2" x14ac:dyDescent="0.25">
      <c r="A774">
        <f>A725+8</f>
        <v>129</v>
      </c>
      <c r="B774" s="24" t="str">
        <f ca="1">"#define SRD2_REG"&amp;A724&amp;"   "&amp;N(INDIRECT("CONFIG!A"&amp;A774))*4</f>
        <v>#define SRD2_REG6   0</v>
      </c>
    </row>
    <row r="775" spans="1:2" x14ac:dyDescent="0.25">
      <c r="B775" s="24" t="s">
        <v>49</v>
      </c>
    </row>
    <row r="776" spans="1:2" x14ac:dyDescent="0.25">
      <c r="A776">
        <f>A725+9</f>
        <v>130</v>
      </c>
      <c r="B776" s="24" t="str">
        <f ca="1">"#define SRD3_REG"&amp;A724&amp;"   "&amp;N(INDIRECT("CONFIG!A"&amp;A776))*8</f>
        <v>#define SRD3_REG6   0</v>
      </c>
    </row>
    <row r="777" spans="1:2" x14ac:dyDescent="0.25">
      <c r="B777" s="24" t="s">
        <v>50</v>
      </c>
    </row>
    <row r="778" spans="1:2" x14ac:dyDescent="0.25">
      <c r="A778">
        <f>A725+10</f>
        <v>131</v>
      </c>
      <c r="B778" s="24" t="str">
        <f ca="1">"#define SRD4_REG"&amp;A724&amp;"   "&amp;N(INDIRECT("CONFIG!A"&amp;A778))*16</f>
        <v>#define SRD4_REG6   0</v>
      </c>
    </row>
    <row r="779" spans="1:2" x14ac:dyDescent="0.25">
      <c r="B779" s="24" t="s">
        <v>51</v>
      </c>
    </row>
    <row r="780" spans="1:2" x14ac:dyDescent="0.25">
      <c r="A780">
        <f>A725+11</f>
        <v>132</v>
      </c>
      <c r="B780" s="24" t="str">
        <f ca="1">"#define SRD5_REG"&amp;A724&amp;"   "&amp;N(INDIRECT("CONFIG!A"&amp;A780))*32</f>
        <v>#define SRD5_REG6   0</v>
      </c>
    </row>
    <row r="781" spans="1:2" x14ac:dyDescent="0.25">
      <c r="B781" s="24" t="s">
        <v>52</v>
      </c>
    </row>
    <row r="782" spans="1:2" x14ac:dyDescent="0.25">
      <c r="A782">
        <f>A725+12</f>
        <v>133</v>
      </c>
      <c r="B782" s="24" t="str">
        <f ca="1">"#define SRD6_REG"&amp;A724&amp;"   "&amp;N(INDIRECT("CONFIG!A"&amp;A782))*64</f>
        <v>#define SRD6_REG6   0</v>
      </c>
    </row>
    <row r="783" spans="1:2" x14ac:dyDescent="0.25">
      <c r="B783" s="24" t="s">
        <v>53</v>
      </c>
    </row>
    <row r="784" spans="1:2" x14ac:dyDescent="0.25">
      <c r="A784">
        <f>A725+13</f>
        <v>134</v>
      </c>
      <c r="B784" s="24" t="str">
        <f ca="1">"#define SRD7_REG"&amp;A724&amp;"   "&amp;N(INDIRECT("CONFIG!A"&amp;A784))*128</f>
        <v>#define SRD7_REG6   0</v>
      </c>
    </row>
    <row r="785" spans="1:2" x14ac:dyDescent="0.25">
      <c r="B785" s="24" t="str">
        <f>"#define SRD_REG"&amp;A724&amp;" ((SRD_USE_REG"&amp;A724&amp;" == 0)?0: (SRD0_REG"&amp;A724&amp;" | SRD1_REG"&amp;A724&amp;" | SRD2_REG"&amp;A724&amp;" | SRD3_REG"&amp;A724&amp;" |\"</f>
        <v>#define SRD_REG6 ((SRD_USE_REG6 == 0)?0: (SRD0_REG6 | SRD1_REG6 | SRD2_REG6 | SRD3_REG6 |\</v>
      </c>
    </row>
    <row r="786" spans="1:2" x14ac:dyDescent="0.25">
      <c r="B786" s="24" t="str">
        <f>"                      SRD4_REG"&amp;A724&amp;" | SRD5_REG"&amp;A724&amp;" | SRD6_REG"&amp;A724&amp;" | SRD7_REG"&amp;A724&amp;" ))"</f>
        <v xml:space="preserve">                      SRD4_REG6 | SRD5_REG6 | SRD6_REG6 | SRD7_REG6 ))</v>
      </c>
    </row>
    <row r="787" spans="1:2" x14ac:dyDescent="0.25">
      <c r="B787" s="24" t="s">
        <v>54</v>
      </c>
    </row>
    <row r="788" spans="1:2" x14ac:dyDescent="0.25">
      <c r="B788" s="24" t="s">
        <v>55</v>
      </c>
    </row>
    <row r="789" spans="1:2" x14ac:dyDescent="0.25">
      <c r="B789" s="24" t="s">
        <v>56</v>
      </c>
    </row>
    <row r="790" spans="1:2" x14ac:dyDescent="0.25">
      <c r="B790" s="24" t="s">
        <v>57</v>
      </c>
    </row>
    <row r="791" spans="1:2" x14ac:dyDescent="0.25">
      <c r="B791" s="24" t="s">
        <v>58</v>
      </c>
    </row>
    <row r="792" spans="1:2" x14ac:dyDescent="0.25">
      <c r="B792" s="24" t="s">
        <v>59</v>
      </c>
    </row>
    <row r="793" spans="1:2" x14ac:dyDescent="0.25">
      <c r="B793" s="24" t="s">
        <v>261</v>
      </c>
    </row>
    <row r="794" spans="1:2" x14ac:dyDescent="0.25">
      <c r="B794" s="24" t="s">
        <v>60</v>
      </c>
    </row>
    <row r="795" spans="1:2" x14ac:dyDescent="0.25">
      <c r="A795">
        <f>A725+14</f>
        <v>135</v>
      </c>
      <c r="B795" s="24" t="str" cm="1">
        <f t="array" aca="1" ref="B795" ca="1">"#define PERM_REG"&amp;A724&amp;"   "&amp;INDIRECT("CONFIG!A"&amp;A795)-IF(INDIRECT("CONFIG!A"&amp;A795)&lt;5,1,0)</f>
        <v>#define PERM_REG6   1</v>
      </c>
    </row>
    <row r="796" spans="1:2" x14ac:dyDescent="0.25">
      <c r="B796" s="24" t="s">
        <v>61</v>
      </c>
    </row>
    <row r="797" spans="1:2" x14ac:dyDescent="0.25">
      <c r="A797">
        <f>A725+15</f>
        <v>136</v>
      </c>
      <c r="B797" s="24" t="str">
        <f ca="1">"#define XN_REG"&amp;A724&amp;"   "&amp;N(INDIRECT("CONFIG!A"&amp;A797))</f>
        <v>#define XN_REG6   0</v>
      </c>
    </row>
    <row r="798" spans="1:2" x14ac:dyDescent="0.25">
      <c r="B798" s="24" t="s">
        <v>231</v>
      </c>
    </row>
    <row r="799" spans="1:2" x14ac:dyDescent="0.25">
      <c r="B799" s="24" t="s">
        <v>62</v>
      </c>
    </row>
    <row r="800" spans="1:2" x14ac:dyDescent="0.25">
      <c r="A800">
        <f>A725+16</f>
        <v>137</v>
      </c>
      <c r="B800" s="24" t="str">
        <f ca="1">"#define SHARE_REG"&amp;A724&amp;"   "&amp;"("&amp;N(INDIRECT("CONFIG!A"&amp;A800))&amp;"&lt;&lt;MPU_RASR_S_Pos)"</f>
        <v>#define SHARE_REG6   (1&lt;&lt;MPU_RASR_S_Pos)</v>
      </c>
    </row>
    <row r="801" spans="2:2" x14ac:dyDescent="0.25">
      <c r="B801" s="24" t="s">
        <v>63</v>
      </c>
    </row>
    <row r="802" spans="2:2" x14ac:dyDescent="0.25">
      <c r="B802" s="24" t="s">
        <v>64</v>
      </c>
    </row>
    <row r="803" spans="2:2" x14ac:dyDescent="0.25">
      <c r="B803" s="24" t="s">
        <v>65</v>
      </c>
    </row>
    <row r="804" spans="2:2" x14ac:dyDescent="0.25">
      <c r="B804" s="24" t="s">
        <v>66</v>
      </c>
    </row>
    <row r="805" spans="2:2" x14ac:dyDescent="0.25">
      <c r="B805" s="24" t="s">
        <v>67</v>
      </c>
    </row>
    <row r="806" spans="2:2" x14ac:dyDescent="0.25">
      <c r="B806" s="24" t="s">
        <v>68</v>
      </c>
    </row>
    <row r="807" spans="2:2" x14ac:dyDescent="0.25">
      <c r="B807" s="24" t="s">
        <v>69</v>
      </c>
    </row>
    <row r="808" spans="2:2" x14ac:dyDescent="0.25">
      <c r="B808" s="24" t="s">
        <v>70</v>
      </c>
    </row>
    <row r="809" spans="2:2" x14ac:dyDescent="0.25">
      <c r="B809" s="24" t="s">
        <v>71</v>
      </c>
    </row>
    <row r="810" spans="2:2" x14ac:dyDescent="0.25">
      <c r="B810" s="24" t="s">
        <v>72</v>
      </c>
    </row>
    <row r="811" spans="2:2" x14ac:dyDescent="0.25">
      <c r="B811" s="24" t="s">
        <v>73</v>
      </c>
    </row>
    <row r="812" spans="2:2" x14ac:dyDescent="0.25">
      <c r="B812" s="24" t="s">
        <v>74</v>
      </c>
    </row>
    <row r="813" spans="2:2" x14ac:dyDescent="0.25">
      <c r="B813" s="24" t="s">
        <v>75</v>
      </c>
    </row>
    <row r="814" spans="2:2" x14ac:dyDescent="0.25">
      <c r="B814" s="24" t="s">
        <v>76</v>
      </c>
    </row>
    <row r="815" spans="2:2" x14ac:dyDescent="0.25">
      <c r="B815" s="24" t="s">
        <v>77</v>
      </c>
    </row>
    <row r="816" spans="2:2" x14ac:dyDescent="0.25">
      <c r="B816" s="24" t="s">
        <v>78</v>
      </c>
    </row>
    <row r="817" spans="1:2" x14ac:dyDescent="0.25">
      <c r="B817" s="24" t="s">
        <v>79</v>
      </c>
    </row>
    <row r="818" spans="1:2" x14ac:dyDescent="0.25">
      <c r="B818" s="24" t="s">
        <v>80</v>
      </c>
    </row>
    <row r="819" spans="1:2" x14ac:dyDescent="0.25">
      <c r="B819" s="24" t="s">
        <v>81</v>
      </c>
    </row>
    <row r="820" spans="1:2" x14ac:dyDescent="0.25">
      <c r="B820" s="24" t="s">
        <v>82</v>
      </c>
    </row>
    <row r="821" spans="1:2" x14ac:dyDescent="0.25">
      <c r="B821" s="24" t="s">
        <v>83</v>
      </c>
    </row>
    <row r="822" spans="1:2" x14ac:dyDescent="0.25">
      <c r="B822" s="24" t="s">
        <v>84</v>
      </c>
    </row>
    <row r="823" spans="1:2" x14ac:dyDescent="0.25">
      <c r="B823" s="24" t="s">
        <v>85</v>
      </c>
    </row>
    <row r="824" spans="1:2" x14ac:dyDescent="0.25">
      <c r="B824" s="24" t="s">
        <v>86</v>
      </c>
    </row>
    <row r="825" spans="1:2" x14ac:dyDescent="0.25">
      <c r="B825" s="24" t="s">
        <v>87</v>
      </c>
    </row>
    <row r="826" spans="1:2" x14ac:dyDescent="0.25">
      <c r="B826" s="24" t="s">
        <v>88</v>
      </c>
    </row>
    <row r="827" spans="1:2" x14ac:dyDescent="0.25">
      <c r="B827" s="24" t="s">
        <v>89</v>
      </c>
    </row>
    <row r="828" spans="1:2" x14ac:dyDescent="0.25">
      <c r="B828" s="24" t="s">
        <v>90</v>
      </c>
    </row>
    <row r="829" spans="1:2" x14ac:dyDescent="0.25">
      <c r="B829" s="24" t="s">
        <v>91</v>
      </c>
    </row>
    <row r="830" spans="1:2" x14ac:dyDescent="0.25">
      <c r="B830" s="24" t="s">
        <v>92</v>
      </c>
    </row>
    <row r="831" spans="1:2" x14ac:dyDescent="0.25">
      <c r="B831" s="24" t="s">
        <v>93</v>
      </c>
    </row>
    <row r="832" spans="1:2" x14ac:dyDescent="0.25">
      <c r="A832">
        <f>A725+17</f>
        <v>138</v>
      </c>
      <c r="B832" s="24" t="str" cm="1">
        <f t="array" aca="1" ref="B832" ca="1">"#define ACCESS_REG"&amp;A724&amp;"   "&amp;INDIRECT("CONFIG!A"&amp;INDIRECT("CONFIG!A"&amp;A832)+344)</f>
        <v>#define ACCESS_REG6   0x020000</v>
      </c>
    </row>
    <row r="833" spans="1:2" x14ac:dyDescent="0.25">
      <c r="B833" s="24" t="str">
        <f>"#define TEXSCB_REG"&amp;A724&amp;" (ACCESS_REG"&amp;A724&amp;" | SHARE_REG"&amp;A724&amp;")"</f>
        <v>#define TEXSCB_REG6 (ACCESS_REG6 | SHARE_REG6)</v>
      </c>
    </row>
    <row r="834" spans="1:2" x14ac:dyDescent="0.25">
      <c r="B834" s="24" t="str">
        <f>"//   &lt;/e&gt;   //MPU Region "&amp;A724&amp;" ********************************"</f>
        <v>//   &lt;/e&gt;   //MPU Region 6 ********************************</v>
      </c>
    </row>
    <row r="835" spans="1:2" x14ac:dyDescent="0.25">
      <c r="B835" s="24"/>
    </row>
    <row r="836" spans="1:2" x14ac:dyDescent="0.25">
      <c r="A836" s="2">
        <f>A724+1</f>
        <v>7</v>
      </c>
      <c r="B836" s="24" t="str">
        <f>"// MPU Region "&amp;A836&amp;" ********************************"</f>
        <v>// MPU Region 7 ********************************</v>
      </c>
    </row>
    <row r="837" spans="1:2" x14ac:dyDescent="0.25">
      <c r="A837" s="2">
        <f>A725+19</f>
        <v>140</v>
      </c>
      <c r="B837" s="24" t="str">
        <f>"// &lt;e&gt;Configure MPU Region "&amp;A836</f>
        <v>// &lt;e&gt;Configure MPU Region 7</v>
      </c>
    </row>
    <row r="838" spans="1:2" x14ac:dyDescent="0.25">
      <c r="B838" s="24" t="s">
        <v>181</v>
      </c>
    </row>
    <row r="839" spans="1:2" x14ac:dyDescent="0.25">
      <c r="A839">
        <f>A837</f>
        <v>140</v>
      </c>
      <c r="B839" s="24" t="str">
        <f ca="1">"#define CONFIG_REG"&amp;A836&amp;"   "&amp;N(INDIRECT("CONFIG!A"&amp;A839))</f>
        <v>#define CONFIG_REG7   0</v>
      </c>
    </row>
    <row r="840" spans="1:2" x14ac:dyDescent="0.25">
      <c r="B840" s="24" t="s">
        <v>9</v>
      </c>
    </row>
    <row r="841" spans="1:2" x14ac:dyDescent="0.25">
      <c r="A841">
        <f>A837+1</f>
        <v>141</v>
      </c>
      <c r="B841" s="24" t="str">
        <f ca="1">"#define ENABLE_REG"&amp;A836&amp;"   "&amp;N(INDIRECT("CONFIG!A"&amp;A841))</f>
        <v>#define ENABLE_REG7   1</v>
      </c>
    </row>
    <row r="842" spans="1:2" x14ac:dyDescent="0.25">
      <c r="B842" s="24" t="s">
        <v>10</v>
      </c>
    </row>
    <row r="843" spans="1:2" x14ac:dyDescent="0.25">
      <c r="B843" s="24" t="s">
        <v>11</v>
      </c>
    </row>
    <row r="844" spans="1:2" x14ac:dyDescent="0.25">
      <c r="A844">
        <f>A837+2</f>
        <v>142</v>
      </c>
      <c r="B844" s="24" t="str" cm="1">
        <f t="array" aca="1" ref="B844" ca="1">"#define BASE_REG"&amp;A836&amp;"   0x"&amp;INDIRECT("CONFIG!A"&amp;A844)</f>
        <v>#define BASE_REG7   0x00000000</v>
      </c>
    </row>
    <row r="845" spans="1:2" x14ac:dyDescent="0.25">
      <c r="B845" s="24" t="s">
        <v>12</v>
      </c>
    </row>
    <row r="846" spans="1:2" x14ac:dyDescent="0.25">
      <c r="B846" s="24" t="s">
        <v>13</v>
      </c>
    </row>
    <row r="847" spans="1:2" x14ac:dyDescent="0.25">
      <c r="B847" s="24" t="s">
        <v>14</v>
      </c>
    </row>
    <row r="848" spans="1:2" x14ac:dyDescent="0.25">
      <c r="B848" s="24" t="s">
        <v>15</v>
      </c>
    </row>
    <row r="849" spans="2:2" x14ac:dyDescent="0.25">
      <c r="B849" s="24" t="s">
        <v>16</v>
      </c>
    </row>
    <row r="850" spans="2:2" x14ac:dyDescent="0.25">
      <c r="B850" s="24" t="s">
        <v>17</v>
      </c>
    </row>
    <row r="851" spans="2:2" x14ac:dyDescent="0.25">
      <c r="B851" s="24" t="s">
        <v>18</v>
      </c>
    </row>
    <row r="852" spans="2:2" x14ac:dyDescent="0.25">
      <c r="B852" s="24" t="s">
        <v>19</v>
      </c>
    </row>
    <row r="853" spans="2:2" x14ac:dyDescent="0.25">
      <c r="B853" s="24" t="s">
        <v>20</v>
      </c>
    </row>
    <row r="854" spans="2:2" x14ac:dyDescent="0.25">
      <c r="B854" s="24" t="s">
        <v>21</v>
      </c>
    </row>
    <row r="855" spans="2:2" x14ac:dyDescent="0.25">
      <c r="B855" s="24" t="s">
        <v>22</v>
      </c>
    </row>
    <row r="856" spans="2:2" x14ac:dyDescent="0.25">
      <c r="B856" s="24" t="s">
        <v>23</v>
      </c>
    </row>
    <row r="857" spans="2:2" x14ac:dyDescent="0.25">
      <c r="B857" s="24" t="s">
        <v>24</v>
      </c>
    </row>
    <row r="858" spans="2:2" x14ac:dyDescent="0.25">
      <c r="B858" s="24" t="s">
        <v>25</v>
      </c>
    </row>
    <row r="859" spans="2:2" x14ac:dyDescent="0.25">
      <c r="B859" s="24" t="s">
        <v>26</v>
      </c>
    </row>
    <row r="860" spans="2:2" x14ac:dyDescent="0.25">
      <c r="B860" s="24" t="s">
        <v>27</v>
      </c>
    </row>
    <row r="861" spans="2:2" x14ac:dyDescent="0.25">
      <c r="B861" s="24" t="s">
        <v>28</v>
      </c>
    </row>
    <row r="862" spans="2:2" x14ac:dyDescent="0.25">
      <c r="B862" s="24" t="s">
        <v>29</v>
      </c>
    </row>
    <row r="863" spans="2:2" x14ac:dyDescent="0.25">
      <c r="B863" s="24" t="s">
        <v>30</v>
      </c>
    </row>
    <row r="864" spans="2:2" x14ac:dyDescent="0.25">
      <c r="B864" s="24" t="s">
        <v>31</v>
      </c>
    </row>
    <row r="865" spans="1:2" x14ac:dyDescent="0.25">
      <c r="B865" s="24" t="s">
        <v>32</v>
      </c>
    </row>
    <row r="866" spans="1:2" x14ac:dyDescent="0.25">
      <c r="B866" s="24" t="s">
        <v>33</v>
      </c>
    </row>
    <row r="867" spans="1:2" x14ac:dyDescent="0.25">
      <c r="B867" s="24" t="s">
        <v>34</v>
      </c>
    </row>
    <row r="868" spans="1:2" x14ac:dyDescent="0.25">
      <c r="B868" s="24" t="s">
        <v>35</v>
      </c>
    </row>
    <row r="869" spans="1:2" x14ac:dyDescent="0.25">
      <c r="B869" s="24" t="s">
        <v>36</v>
      </c>
    </row>
    <row r="870" spans="1:2" x14ac:dyDescent="0.25">
      <c r="B870" s="24" t="s">
        <v>37</v>
      </c>
    </row>
    <row r="871" spans="1:2" x14ac:dyDescent="0.25">
      <c r="B871" s="24" t="s">
        <v>38</v>
      </c>
    </row>
    <row r="872" spans="1:2" x14ac:dyDescent="0.25">
      <c r="B872" s="24" t="s">
        <v>39</v>
      </c>
    </row>
    <row r="873" spans="1:2" x14ac:dyDescent="0.25">
      <c r="B873" s="24" t="s">
        <v>40</v>
      </c>
    </row>
    <row r="874" spans="1:2" x14ac:dyDescent="0.25">
      <c r="A874">
        <f>A837+3</f>
        <v>143</v>
      </c>
      <c r="B874" s="24" t="str" cm="1">
        <f t="array" aca="1" ref="B874" ca="1">"#define SIZE_REG"&amp;A836&amp;"   "&amp;INDIRECT("CONFIG!A"&amp;A874)+3</f>
        <v>#define SIZE_REG7   8</v>
      </c>
    </row>
    <row r="875" spans="1:2" x14ac:dyDescent="0.25">
      <c r="B875" s="24" t="s">
        <v>41</v>
      </c>
    </row>
    <row r="876" spans="1:2" x14ac:dyDescent="0.25">
      <c r="B876" s="24" t="s">
        <v>42</v>
      </c>
    </row>
    <row r="877" spans="1:2" x14ac:dyDescent="0.25">
      <c r="B877" s="24" t="s">
        <v>43</v>
      </c>
    </row>
    <row r="878" spans="1:2" x14ac:dyDescent="0.25">
      <c r="B878" s="24" t="s">
        <v>44</v>
      </c>
    </row>
    <row r="879" spans="1:2" x14ac:dyDescent="0.25">
      <c r="B879" s="24" t="s">
        <v>45</v>
      </c>
    </row>
    <row r="880" spans="1:2" x14ac:dyDescent="0.25">
      <c r="A880">
        <f>A837+6</f>
        <v>146</v>
      </c>
      <c r="B880" s="24" t="str">
        <f ca="1">"#define SRD_USE_REG"&amp;A836&amp;"  "&amp;N(OR(INDIRECT("CONFIG!A"&amp;A880&amp;":A"&amp;A880+7&amp;"")))</f>
        <v>#define SRD_USE_REG7  0</v>
      </c>
    </row>
    <row r="881" spans="1:2" x14ac:dyDescent="0.25">
      <c r="B881" s="24" t="s">
        <v>46</v>
      </c>
    </row>
    <row r="882" spans="1:2" x14ac:dyDescent="0.25">
      <c r="A882">
        <f>A837+6</f>
        <v>146</v>
      </c>
      <c r="B882" s="24" t="str">
        <f ca="1">"#define SRD0_REG"&amp;A836&amp;"   "&amp;N(INDIRECT("CONFIG!A"&amp;A882))</f>
        <v>#define SRD0_REG7   0</v>
      </c>
    </row>
    <row r="883" spans="1:2" x14ac:dyDescent="0.25">
      <c r="B883" s="24" t="s">
        <v>47</v>
      </c>
    </row>
    <row r="884" spans="1:2" x14ac:dyDescent="0.25">
      <c r="A884">
        <f>A837+7</f>
        <v>147</v>
      </c>
      <c r="B884" s="24" t="str">
        <f ca="1">"#define SRD1_REG"&amp;A836&amp;"   "&amp;N(INDIRECT("CONFIG!A"&amp;A884))*2</f>
        <v>#define SRD1_REG7   0</v>
      </c>
    </row>
    <row r="885" spans="1:2" x14ac:dyDescent="0.25">
      <c r="B885" s="24" t="s">
        <v>48</v>
      </c>
    </row>
    <row r="886" spans="1:2" x14ac:dyDescent="0.25">
      <c r="A886">
        <f>A837+8</f>
        <v>148</v>
      </c>
      <c r="B886" s="24" t="str">
        <f ca="1">"#define SRD2_REG"&amp;A836&amp;"   "&amp;N(INDIRECT("CONFIG!A"&amp;A886))*4</f>
        <v>#define SRD2_REG7   0</v>
      </c>
    </row>
    <row r="887" spans="1:2" x14ac:dyDescent="0.25">
      <c r="B887" s="24" t="s">
        <v>49</v>
      </c>
    </row>
    <row r="888" spans="1:2" x14ac:dyDescent="0.25">
      <c r="A888">
        <f>A837+9</f>
        <v>149</v>
      </c>
      <c r="B888" s="24" t="str">
        <f ca="1">"#define SRD3_REG"&amp;A836&amp;"   "&amp;N(INDIRECT("CONFIG!A"&amp;A888))*8</f>
        <v>#define SRD3_REG7   0</v>
      </c>
    </row>
    <row r="889" spans="1:2" x14ac:dyDescent="0.25">
      <c r="B889" s="24" t="s">
        <v>50</v>
      </c>
    </row>
    <row r="890" spans="1:2" x14ac:dyDescent="0.25">
      <c r="A890">
        <f>A837+10</f>
        <v>150</v>
      </c>
      <c r="B890" s="24" t="str">
        <f ca="1">"#define SRD4_REG"&amp;A836&amp;"   "&amp;N(INDIRECT("CONFIG!A"&amp;A890))*16</f>
        <v>#define SRD4_REG7   0</v>
      </c>
    </row>
    <row r="891" spans="1:2" x14ac:dyDescent="0.25">
      <c r="B891" s="24" t="s">
        <v>51</v>
      </c>
    </row>
    <row r="892" spans="1:2" x14ac:dyDescent="0.25">
      <c r="A892">
        <f>A837+11</f>
        <v>151</v>
      </c>
      <c r="B892" s="24" t="str">
        <f ca="1">"#define SRD5_REG"&amp;A836&amp;"   "&amp;N(INDIRECT("CONFIG!A"&amp;A892))*32</f>
        <v>#define SRD5_REG7   0</v>
      </c>
    </row>
    <row r="893" spans="1:2" x14ac:dyDescent="0.25">
      <c r="B893" s="24" t="s">
        <v>52</v>
      </c>
    </row>
    <row r="894" spans="1:2" x14ac:dyDescent="0.25">
      <c r="A894">
        <f>A837+12</f>
        <v>152</v>
      </c>
      <c r="B894" s="24" t="str">
        <f ca="1">"#define SRD6_REG"&amp;A836&amp;"   "&amp;N(INDIRECT("CONFIG!A"&amp;A894))*64</f>
        <v>#define SRD6_REG7   0</v>
      </c>
    </row>
    <row r="895" spans="1:2" x14ac:dyDescent="0.25">
      <c r="B895" s="24" t="s">
        <v>53</v>
      </c>
    </row>
    <row r="896" spans="1:2" x14ac:dyDescent="0.25">
      <c r="A896">
        <f>A837+13</f>
        <v>153</v>
      </c>
      <c r="B896" s="24" t="str">
        <f ca="1">"#define SRD7_REG"&amp;A836&amp;"   "&amp;N(INDIRECT("CONFIG!A"&amp;A896))*128</f>
        <v>#define SRD7_REG7   0</v>
      </c>
    </row>
    <row r="897" spans="1:2" x14ac:dyDescent="0.25">
      <c r="B897" s="24" t="str">
        <f>"#define SRD_REG"&amp;A836&amp;" ((SRD_USE_REG"&amp;A836&amp;" == 0)?0: (SRD0_REG"&amp;A836&amp;" | SRD1_REG"&amp;A836&amp;" | SRD2_REG"&amp;A836&amp;" | SRD3_REG"&amp;A836&amp;" |\"</f>
        <v>#define SRD_REG7 ((SRD_USE_REG7 == 0)?0: (SRD0_REG7 | SRD1_REG7 | SRD2_REG7 | SRD3_REG7 |\</v>
      </c>
    </row>
    <row r="898" spans="1:2" x14ac:dyDescent="0.25">
      <c r="B898" s="24" t="str">
        <f>"                      SRD4_REG"&amp;A836&amp;" | SRD5_REG"&amp;A836&amp;" | SRD6_REG"&amp;A836&amp;" | SRD7_REG"&amp;A836&amp;" ))"</f>
        <v xml:space="preserve">                      SRD4_REG7 | SRD5_REG7 | SRD6_REG7 | SRD7_REG7 ))</v>
      </c>
    </row>
    <row r="899" spans="1:2" x14ac:dyDescent="0.25">
      <c r="B899" s="24" t="s">
        <v>54</v>
      </c>
    </row>
    <row r="900" spans="1:2" x14ac:dyDescent="0.25">
      <c r="B900" s="24" t="s">
        <v>55</v>
      </c>
    </row>
    <row r="901" spans="1:2" x14ac:dyDescent="0.25">
      <c r="B901" s="24" t="s">
        <v>56</v>
      </c>
    </row>
    <row r="902" spans="1:2" x14ac:dyDescent="0.25">
      <c r="B902" s="24" t="s">
        <v>57</v>
      </c>
    </row>
    <row r="903" spans="1:2" x14ac:dyDescent="0.25">
      <c r="B903" s="24" t="s">
        <v>58</v>
      </c>
    </row>
    <row r="904" spans="1:2" x14ac:dyDescent="0.25">
      <c r="B904" s="24" t="s">
        <v>59</v>
      </c>
    </row>
    <row r="905" spans="1:2" x14ac:dyDescent="0.25">
      <c r="B905" s="24" t="s">
        <v>261</v>
      </c>
    </row>
    <row r="906" spans="1:2" x14ac:dyDescent="0.25">
      <c r="B906" s="24" t="s">
        <v>60</v>
      </c>
    </row>
    <row r="907" spans="1:2" x14ac:dyDescent="0.25">
      <c r="A907">
        <f>A837+14</f>
        <v>154</v>
      </c>
      <c r="B907" s="24" t="str" cm="1">
        <f t="array" aca="1" ref="B907" ca="1">"#define PERM_REG"&amp;A836&amp;"   "&amp;INDIRECT("CONFIG!A"&amp;A907)-IF(INDIRECT("CONFIG!A"&amp;A907)&lt;5,1,0)</f>
        <v>#define PERM_REG7   1</v>
      </c>
    </row>
    <row r="908" spans="1:2" x14ac:dyDescent="0.25">
      <c r="B908" s="24" t="s">
        <v>61</v>
      </c>
    </row>
    <row r="909" spans="1:2" x14ac:dyDescent="0.25">
      <c r="A909">
        <f>A837+15</f>
        <v>155</v>
      </c>
      <c r="B909" s="24" t="str">
        <f ca="1">"#define XN_REG"&amp;A836&amp;"   "&amp;N(INDIRECT("CONFIG!A"&amp;A909))</f>
        <v>#define XN_REG7   0</v>
      </c>
    </row>
    <row r="910" spans="1:2" x14ac:dyDescent="0.25">
      <c r="B910" s="24" t="s">
        <v>231</v>
      </c>
    </row>
    <row r="911" spans="1:2" x14ac:dyDescent="0.25">
      <c r="B911" s="24" t="s">
        <v>62</v>
      </c>
    </row>
    <row r="912" spans="1:2" x14ac:dyDescent="0.25">
      <c r="A912">
        <f>A837+16</f>
        <v>156</v>
      </c>
      <c r="B912" s="24" t="str">
        <f ca="1">"#define SHARE_REG"&amp;A836&amp;"   "&amp;"("&amp;N(INDIRECT("CONFIG!A"&amp;A912))&amp;"&lt;&lt;MPU_RASR_S_Pos)"</f>
        <v>#define SHARE_REG7   (0&lt;&lt;MPU_RASR_S_Pos)</v>
      </c>
    </row>
    <row r="913" spans="2:2" x14ac:dyDescent="0.25">
      <c r="B913" s="24" t="s">
        <v>63</v>
      </c>
    </row>
    <row r="914" spans="2:2" x14ac:dyDescent="0.25">
      <c r="B914" s="24" t="s">
        <v>64</v>
      </c>
    </row>
    <row r="915" spans="2:2" x14ac:dyDescent="0.25">
      <c r="B915" s="24" t="s">
        <v>65</v>
      </c>
    </row>
    <row r="916" spans="2:2" x14ac:dyDescent="0.25">
      <c r="B916" s="24" t="s">
        <v>66</v>
      </c>
    </row>
    <row r="917" spans="2:2" x14ac:dyDescent="0.25">
      <c r="B917" s="24" t="s">
        <v>67</v>
      </c>
    </row>
    <row r="918" spans="2:2" x14ac:dyDescent="0.25">
      <c r="B918" s="24" t="s">
        <v>68</v>
      </c>
    </row>
    <row r="919" spans="2:2" x14ac:dyDescent="0.25">
      <c r="B919" s="24" t="s">
        <v>69</v>
      </c>
    </row>
    <row r="920" spans="2:2" x14ac:dyDescent="0.25">
      <c r="B920" s="24" t="s">
        <v>70</v>
      </c>
    </row>
    <row r="921" spans="2:2" x14ac:dyDescent="0.25">
      <c r="B921" s="24" t="s">
        <v>71</v>
      </c>
    </row>
    <row r="922" spans="2:2" x14ac:dyDescent="0.25">
      <c r="B922" s="24" t="s">
        <v>72</v>
      </c>
    </row>
    <row r="923" spans="2:2" x14ac:dyDescent="0.25">
      <c r="B923" s="24" t="s">
        <v>73</v>
      </c>
    </row>
    <row r="924" spans="2:2" x14ac:dyDescent="0.25">
      <c r="B924" s="24" t="s">
        <v>74</v>
      </c>
    </row>
    <row r="925" spans="2:2" x14ac:dyDescent="0.25">
      <c r="B925" s="24" t="s">
        <v>75</v>
      </c>
    </row>
    <row r="926" spans="2:2" x14ac:dyDescent="0.25">
      <c r="B926" s="24" t="s">
        <v>76</v>
      </c>
    </row>
    <row r="927" spans="2:2" x14ac:dyDescent="0.25">
      <c r="B927" s="24" t="s">
        <v>77</v>
      </c>
    </row>
    <row r="928" spans="2:2" x14ac:dyDescent="0.25">
      <c r="B928" s="24" t="s">
        <v>78</v>
      </c>
    </row>
    <row r="929" spans="1:2" x14ac:dyDescent="0.25">
      <c r="B929" s="24" t="s">
        <v>79</v>
      </c>
    </row>
    <row r="930" spans="1:2" x14ac:dyDescent="0.25">
      <c r="B930" s="24" t="s">
        <v>80</v>
      </c>
    </row>
    <row r="931" spans="1:2" x14ac:dyDescent="0.25">
      <c r="B931" s="24" t="s">
        <v>81</v>
      </c>
    </row>
    <row r="932" spans="1:2" x14ac:dyDescent="0.25">
      <c r="B932" s="24" t="s">
        <v>82</v>
      </c>
    </row>
    <row r="933" spans="1:2" x14ac:dyDescent="0.25">
      <c r="B933" s="24" t="s">
        <v>83</v>
      </c>
    </row>
    <row r="934" spans="1:2" x14ac:dyDescent="0.25">
      <c r="B934" s="24" t="s">
        <v>84</v>
      </c>
    </row>
    <row r="935" spans="1:2" x14ac:dyDescent="0.25">
      <c r="B935" s="24" t="s">
        <v>85</v>
      </c>
    </row>
    <row r="936" spans="1:2" x14ac:dyDescent="0.25">
      <c r="B936" s="24" t="s">
        <v>86</v>
      </c>
    </row>
    <row r="937" spans="1:2" x14ac:dyDescent="0.25">
      <c r="B937" s="24" t="s">
        <v>87</v>
      </c>
    </row>
    <row r="938" spans="1:2" x14ac:dyDescent="0.25">
      <c r="B938" s="24" t="s">
        <v>88</v>
      </c>
    </row>
    <row r="939" spans="1:2" x14ac:dyDescent="0.25">
      <c r="B939" s="24" t="s">
        <v>89</v>
      </c>
    </row>
    <row r="940" spans="1:2" x14ac:dyDescent="0.25">
      <c r="B940" s="24" t="s">
        <v>90</v>
      </c>
    </row>
    <row r="941" spans="1:2" x14ac:dyDescent="0.25">
      <c r="B941" s="24" t="s">
        <v>91</v>
      </c>
    </row>
    <row r="942" spans="1:2" x14ac:dyDescent="0.25">
      <c r="B942" s="24" t="s">
        <v>92</v>
      </c>
    </row>
    <row r="943" spans="1:2" x14ac:dyDescent="0.25">
      <c r="B943" s="24" t="s">
        <v>93</v>
      </c>
    </row>
    <row r="944" spans="1:2" x14ac:dyDescent="0.25">
      <c r="A944">
        <f>A837+17</f>
        <v>157</v>
      </c>
      <c r="B944" s="24" t="str" cm="1">
        <f t="array" aca="1" ref="B944" ca="1">"#define ACCESS_REG"&amp;A836&amp;"   "&amp;INDIRECT("CONFIG!A"&amp;INDIRECT("CONFIG!A"&amp;A944)+344)</f>
        <v>#define ACCESS_REG7   0x020000</v>
      </c>
    </row>
    <row r="945" spans="1:2" x14ac:dyDescent="0.25">
      <c r="B945" s="24" t="str">
        <f>"#define TEXSCB_REG"&amp;A836&amp;" (ACCESS_REG"&amp;A836&amp;" | SHARE_REG"&amp;A836&amp;")"</f>
        <v>#define TEXSCB_REG7 (ACCESS_REG7 | SHARE_REG7)</v>
      </c>
    </row>
    <row r="946" spans="1:2" x14ac:dyDescent="0.25">
      <c r="B946" s="24" t="str">
        <f>"//   &lt;/e&gt;   //MPU Region "&amp;A836&amp;" ********************************"</f>
        <v>//   &lt;/e&gt;   //MPU Region 7 ********************************</v>
      </c>
    </row>
    <row r="947" spans="1:2" x14ac:dyDescent="0.25">
      <c r="B947" s="24"/>
    </row>
    <row r="948" spans="1:2" x14ac:dyDescent="0.25">
      <c r="A948" s="2">
        <f>A836+1</f>
        <v>8</v>
      </c>
      <c r="B948" s="24" t="str">
        <f>"// MPU Region "&amp;A948&amp;" ********************************"</f>
        <v>// MPU Region 8 ********************************</v>
      </c>
    </row>
    <row r="949" spans="1:2" x14ac:dyDescent="0.25">
      <c r="A949" s="2">
        <f>A837+19</f>
        <v>159</v>
      </c>
      <c r="B949" s="24" t="str">
        <f>"// &lt;e&gt;Configure MPU Region "&amp;A948</f>
        <v>// &lt;e&gt;Configure MPU Region 8</v>
      </c>
    </row>
    <row r="950" spans="1:2" x14ac:dyDescent="0.25">
      <c r="B950" s="24" t="s">
        <v>181</v>
      </c>
    </row>
    <row r="951" spans="1:2" x14ac:dyDescent="0.25">
      <c r="A951">
        <f>A949</f>
        <v>159</v>
      </c>
      <c r="B951" s="24" t="str">
        <f ca="1">"#define CONFIG_REG"&amp;A948&amp;"   "&amp;N(INDIRECT("CONFIG!A"&amp;A951))</f>
        <v>#define CONFIG_REG8   0</v>
      </c>
    </row>
    <row r="952" spans="1:2" x14ac:dyDescent="0.25">
      <c r="B952" s="24" t="s">
        <v>9</v>
      </c>
    </row>
    <row r="953" spans="1:2" x14ac:dyDescent="0.25">
      <c r="A953">
        <f>A949+1</f>
        <v>160</v>
      </c>
      <c r="B953" s="24" t="str">
        <f ca="1">"#define ENABLE_REG"&amp;A948&amp;"   "&amp;N(INDIRECT("CONFIG!A"&amp;A953))</f>
        <v>#define ENABLE_REG8   1</v>
      </c>
    </row>
    <row r="954" spans="1:2" x14ac:dyDescent="0.25">
      <c r="B954" s="24" t="s">
        <v>10</v>
      </c>
    </row>
    <row r="955" spans="1:2" x14ac:dyDescent="0.25">
      <c r="B955" s="24" t="s">
        <v>11</v>
      </c>
    </row>
    <row r="956" spans="1:2" x14ac:dyDescent="0.25">
      <c r="A956">
        <f>A949+2</f>
        <v>161</v>
      </c>
      <c r="B956" s="24" t="str" cm="1">
        <f t="array" aca="1" ref="B956" ca="1">"#define BASE_REG"&amp;A948&amp;"   0x"&amp;INDIRECT("CONFIG!A"&amp;A956)</f>
        <v>#define BASE_REG8   0x00000000</v>
      </c>
    </row>
    <row r="957" spans="1:2" x14ac:dyDescent="0.25">
      <c r="B957" s="24" t="s">
        <v>12</v>
      </c>
    </row>
    <row r="958" spans="1:2" x14ac:dyDescent="0.25">
      <c r="B958" s="24" t="s">
        <v>13</v>
      </c>
    </row>
    <row r="959" spans="1:2" x14ac:dyDescent="0.25">
      <c r="B959" s="24" t="s">
        <v>14</v>
      </c>
    </row>
    <row r="960" spans="1:2" x14ac:dyDescent="0.25">
      <c r="B960" s="24" t="s">
        <v>15</v>
      </c>
    </row>
    <row r="961" spans="2:2" x14ac:dyDescent="0.25">
      <c r="B961" s="24" t="s">
        <v>16</v>
      </c>
    </row>
    <row r="962" spans="2:2" x14ac:dyDescent="0.25">
      <c r="B962" s="24" t="s">
        <v>17</v>
      </c>
    </row>
    <row r="963" spans="2:2" x14ac:dyDescent="0.25">
      <c r="B963" s="24" t="s">
        <v>18</v>
      </c>
    </row>
    <row r="964" spans="2:2" x14ac:dyDescent="0.25">
      <c r="B964" s="24" t="s">
        <v>19</v>
      </c>
    </row>
    <row r="965" spans="2:2" x14ac:dyDescent="0.25">
      <c r="B965" s="24" t="s">
        <v>20</v>
      </c>
    </row>
    <row r="966" spans="2:2" x14ac:dyDescent="0.25">
      <c r="B966" s="24" t="s">
        <v>21</v>
      </c>
    </row>
    <row r="967" spans="2:2" x14ac:dyDescent="0.25">
      <c r="B967" s="24" t="s">
        <v>22</v>
      </c>
    </row>
    <row r="968" spans="2:2" x14ac:dyDescent="0.25">
      <c r="B968" s="24" t="s">
        <v>23</v>
      </c>
    </row>
    <row r="969" spans="2:2" x14ac:dyDescent="0.25">
      <c r="B969" s="24" t="s">
        <v>24</v>
      </c>
    </row>
    <row r="970" spans="2:2" x14ac:dyDescent="0.25">
      <c r="B970" s="24" t="s">
        <v>25</v>
      </c>
    </row>
    <row r="971" spans="2:2" x14ac:dyDescent="0.25">
      <c r="B971" s="24" t="s">
        <v>26</v>
      </c>
    </row>
    <row r="972" spans="2:2" x14ac:dyDescent="0.25">
      <c r="B972" s="24" t="s">
        <v>27</v>
      </c>
    </row>
    <row r="973" spans="2:2" x14ac:dyDescent="0.25">
      <c r="B973" s="24" t="s">
        <v>28</v>
      </c>
    </row>
    <row r="974" spans="2:2" x14ac:dyDescent="0.25">
      <c r="B974" s="24" t="s">
        <v>29</v>
      </c>
    </row>
    <row r="975" spans="2:2" x14ac:dyDescent="0.25">
      <c r="B975" s="24" t="s">
        <v>30</v>
      </c>
    </row>
    <row r="976" spans="2:2" x14ac:dyDescent="0.25">
      <c r="B976" s="24" t="s">
        <v>31</v>
      </c>
    </row>
    <row r="977" spans="1:2" x14ac:dyDescent="0.25">
      <c r="B977" s="24" t="s">
        <v>32</v>
      </c>
    </row>
    <row r="978" spans="1:2" x14ac:dyDescent="0.25">
      <c r="B978" s="24" t="s">
        <v>33</v>
      </c>
    </row>
    <row r="979" spans="1:2" x14ac:dyDescent="0.25">
      <c r="B979" s="24" t="s">
        <v>34</v>
      </c>
    </row>
    <row r="980" spans="1:2" x14ac:dyDescent="0.25">
      <c r="B980" s="24" t="s">
        <v>35</v>
      </c>
    </row>
    <row r="981" spans="1:2" x14ac:dyDescent="0.25">
      <c r="B981" s="24" t="s">
        <v>36</v>
      </c>
    </row>
    <row r="982" spans="1:2" x14ac:dyDescent="0.25">
      <c r="B982" s="24" t="s">
        <v>37</v>
      </c>
    </row>
    <row r="983" spans="1:2" x14ac:dyDescent="0.25">
      <c r="B983" s="24" t="s">
        <v>38</v>
      </c>
    </row>
    <row r="984" spans="1:2" x14ac:dyDescent="0.25">
      <c r="B984" s="24" t="s">
        <v>39</v>
      </c>
    </row>
    <row r="985" spans="1:2" x14ac:dyDescent="0.25">
      <c r="B985" s="24" t="s">
        <v>40</v>
      </c>
    </row>
    <row r="986" spans="1:2" x14ac:dyDescent="0.25">
      <c r="A986">
        <f>A949+3</f>
        <v>162</v>
      </c>
      <c r="B986" s="24" t="str" cm="1">
        <f t="array" aca="1" ref="B986" ca="1">"#define SIZE_REG"&amp;A948&amp;"   "&amp;INDIRECT("CONFIG!A"&amp;A986)+3</f>
        <v>#define SIZE_REG8   8</v>
      </c>
    </row>
    <row r="987" spans="1:2" x14ac:dyDescent="0.25">
      <c r="B987" s="24" t="s">
        <v>41</v>
      </c>
    </row>
    <row r="988" spans="1:2" x14ac:dyDescent="0.25">
      <c r="B988" s="24" t="s">
        <v>42</v>
      </c>
    </row>
    <row r="989" spans="1:2" x14ac:dyDescent="0.25">
      <c r="B989" s="24" t="s">
        <v>43</v>
      </c>
    </row>
    <row r="990" spans="1:2" x14ac:dyDescent="0.25">
      <c r="B990" s="24" t="s">
        <v>44</v>
      </c>
    </row>
    <row r="991" spans="1:2" x14ac:dyDescent="0.25">
      <c r="B991" s="24" t="s">
        <v>45</v>
      </c>
    </row>
    <row r="992" spans="1:2" x14ac:dyDescent="0.25">
      <c r="A992">
        <f>A949+6</f>
        <v>165</v>
      </c>
      <c r="B992" s="24" t="str">
        <f ca="1">"#define SRD_USE_REG"&amp;A948&amp;"  "&amp;N(OR(INDIRECT("CONFIG!A"&amp;A992&amp;":A"&amp;A992+7&amp;"")))</f>
        <v>#define SRD_USE_REG8  0</v>
      </c>
    </row>
    <row r="993" spans="1:2" x14ac:dyDescent="0.25">
      <c r="B993" s="24" t="s">
        <v>46</v>
      </c>
    </row>
    <row r="994" spans="1:2" x14ac:dyDescent="0.25">
      <c r="A994">
        <f>A949+6</f>
        <v>165</v>
      </c>
      <c r="B994" s="24" t="str">
        <f ca="1">"#define SRD0_REG"&amp;A948&amp;"   "&amp;N(INDIRECT("CONFIG!A"&amp;A994))</f>
        <v>#define SRD0_REG8   0</v>
      </c>
    </row>
    <row r="995" spans="1:2" x14ac:dyDescent="0.25">
      <c r="B995" s="24" t="s">
        <v>47</v>
      </c>
    </row>
    <row r="996" spans="1:2" x14ac:dyDescent="0.25">
      <c r="A996">
        <f>A949+7</f>
        <v>166</v>
      </c>
      <c r="B996" s="24" t="str">
        <f ca="1">"#define SRD1_REG"&amp;A948&amp;"   "&amp;N(INDIRECT("CONFIG!A"&amp;A996))*2</f>
        <v>#define SRD1_REG8   0</v>
      </c>
    </row>
    <row r="997" spans="1:2" x14ac:dyDescent="0.25">
      <c r="B997" s="24" t="s">
        <v>48</v>
      </c>
    </row>
    <row r="998" spans="1:2" x14ac:dyDescent="0.25">
      <c r="A998">
        <f>A949+8</f>
        <v>167</v>
      </c>
      <c r="B998" s="24" t="str">
        <f ca="1">"#define SRD2_REG"&amp;A948&amp;"   "&amp;N(INDIRECT("CONFIG!A"&amp;A998))*4</f>
        <v>#define SRD2_REG8   0</v>
      </c>
    </row>
    <row r="999" spans="1:2" x14ac:dyDescent="0.25">
      <c r="B999" s="24" t="s">
        <v>49</v>
      </c>
    </row>
    <row r="1000" spans="1:2" x14ac:dyDescent="0.25">
      <c r="A1000">
        <f>A949+9</f>
        <v>168</v>
      </c>
      <c r="B1000" s="24" t="str">
        <f ca="1">"#define SRD3_REG"&amp;A948&amp;"   "&amp;N(INDIRECT("CONFIG!A"&amp;A1000))*8</f>
        <v>#define SRD3_REG8   0</v>
      </c>
    </row>
    <row r="1001" spans="1:2" x14ac:dyDescent="0.25">
      <c r="B1001" s="24" t="s">
        <v>50</v>
      </c>
    </row>
    <row r="1002" spans="1:2" x14ac:dyDescent="0.25">
      <c r="A1002">
        <f>A949+10</f>
        <v>169</v>
      </c>
      <c r="B1002" s="24" t="str">
        <f ca="1">"#define SRD4_REG"&amp;A948&amp;"   "&amp;N(INDIRECT("CONFIG!A"&amp;A1002))*16</f>
        <v>#define SRD4_REG8   0</v>
      </c>
    </row>
    <row r="1003" spans="1:2" x14ac:dyDescent="0.25">
      <c r="B1003" s="24" t="s">
        <v>51</v>
      </c>
    </row>
    <row r="1004" spans="1:2" x14ac:dyDescent="0.25">
      <c r="A1004">
        <f>A949+11</f>
        <v>170</v>
      </c>
      <c r="B1004" s="24" t="str">
        <f ca="1">"#define SRD5_REG"&amp;A948&amp;"   "&amp;N(INDIRECT("CONFIG!A"&amp;A1004))*32</f>
        <v>#define SRD5_REG8   0</v>
      </c>
    </row>
    <row r="1005" spans="1:2" x14ac:dyDescent="0.25">
      <c r="B1005" s="24" t="s">
        <v>52</v>
      </c>
    </row>
    <row r="1006" spans="1:2" x14ac:dyDescent="0.25">
      <c r="A1006">
        <f>A949+12</f>
        <v>171</v>
      </c>
      <c r="B1006" s="24" t="str">
        <f ca="1">"#define SRD6_REG"&amp;A948&amp;"   "&amp;N(INDIRECT("CONFIG!A"&amp;A1006))*64</f>
        <v>#define SRD6_REG8   0</v>
      </c>
    </row>
    <row r="1007" spans="1:2" x14ac:dyDescent="0.25">
      <c r="B1007" s="24" t="s">
        <v>53</v>
      </c>
    </row>
    <row r="1008" spans="1:2" x14ac:dyDescent="0.25">
      <c r="A1008">
        <f>A949+13</f>
        <v>172</v>
      </c>
      <c r="B1008" s="24" t="str">
        <f ca="1">"#define SRD7_REG"&amp;A948&amp;"   "&amp;N(INDIRECT("CONFIG!A"&amp;A1008))*128</f>
        <v>#define SRD7_REG8   0</v>
      </c>
    </row>
    <row r="1009" spans="1:2" x14ac:dyDescent="0.25">
      <c r="B1009" s="24" t="str">
        <f>"#define SRD_REG"&amp;A948&amp;" ((SRD_USE_REG"&amp;A948&amp;" == 0)?0: (SRD0_REG"&amp;A948&amp;" | SRD1_REG"&amp;A948&amp;" | SRD2_REG"&amp;A948&amp;" | SRD3_REG"&amp;A948&amp;" |\"</f>
        <v>#define SRD_REG8 ((SRD_USE_REG8 == 0)?0: (SRD0_REG8 | SRD1_REG8 | SRD2_REG8 | SRD3_REG8 |\</v>
      </c>
    </row>
    <row r="1010" spans="1:2" x14ac:dyDescent="0.25">
      <c r="B1010" s="24" t="str">
        <f>"                      SRD4_REG"&amp;A948&amp;" | SRD5_REG"&amp;A948&amp;" | SRD6_REG"&amp;A948&amp;" | SRD7_REG"&amp;A948&amp;" ))"</f>
        <v xml:space="preserve">                      SRD4_REG8 | SRD5_REG8 | SRD6_REG8 | SRD7_REG8 ))</v>
      </c>
    </row>
    <row r="1011" spans="1:2" x14ac:dyDescent="0.25">
      <c r="B1011" s="24" t="s">
        <v>54</v>
      </c>
    </row>
    <row r="1012" spans="1:2" x14ac:dyDescent="0.25">
      <c r="B1012" s="24" t="s">
        <v>55</v>
      </c>
    </row>
    <row r="1013" spans="1:2" x14ac:dyDescent="0.25">
      <c r="B1013" s="24" t="s">
        <v>56</v>
      </c>
    </row>
    <row r="1014" spans="1:2" x14ac:dyDescent="0.25">
      <c r="B1014" s="24" t="s">
        <v>57</v>
      </c>
    </row>
    <row r="1015" spans="1:2" x14ac:dyDescent="0.25">
      <c r="B1015" s="24" t="s">
        <v>58</v>
      </c>
    </row>
    <row r="1016" spans="1:2" x14ac:dyDescent="0.25">
      <c r="B1016" s="24" t="s">
        <v>59</v>
      </c>
    </row>
    <row r="1017" spans="1:2" x14ac:dyDescent="0.25">
      <c r="B1017" s="24" t="s">
        <v>261</v>
      </c>
    </row>
    <row r="1018" spans="1:2" x14ac:dyDescent="0.25">
      <c r="B1018" s="24" t="s">
        <v>60</v>
      </c>
    </row>
    <row r="1019" spans="1:2" x14ac:dyDescent="0.25">
      <c r="A1019">
        <f>A949+14</f>
        <v>173</v>
      </c>
      <c r="B1019" s="24" t="str" cm="1">
        <f t="array" aca="1" ref="B1019" ca="1">"#define PERM_REG"&amp;A948&amp;"   "&amp;INDIRECT("CONFIG!A"&amp;A1019)-IF(INDIRECT("CONFIG!A"&amp;A1019)&lt;5,1,0)</f>
        <v>#define PERM_REG8   1</v>
      </c>
    </row>
    <row r="1020" spans="1:2" x14ac:dyDescent="0.25">
      <c r="B1020" s="24" t="s">
        <v>61</v>
      </c>
    </row>
    <row r="1021" spans="1:2" x14ac:dyDescent="0.25">
      <c r="A1021">
        <f>A949+15</f>
        <v>174</v>
      </c>
      <c r="B1021" s="24" t="str">
        <f ca="1">"#define XN_REG"&amp;A948&amp;"   "&amp;N(INDIRECT("CONFIG!A"&amp;A1021))</f>
        <v>#define XN_REG8   0</v>
      </c>
    </row>
    <row r="1022" spans="1:2" x14ac:dyDescent="0.25">
      <c r="B1022" s="24" t="s">
        <v>231</v>
      </c>
    </row>
    <row r="1023" spans="1:2" x14ac:dyDescent="0.25">
      <c r="B1023" s="24" t="s">
        <v>62</v>
      </c>
    </row>
    <row r="1024" spans="1:2" x14ac:dyDescent="0.25">
      <c r="A1024">
        <f>A949+16</f>
        <v>175</v>
      </c>
      <c r="B1024" s="24" t="str">
        <f ca="1">"#define SHARE_REG"&amp;A948&amp;"   "&amp;"("&amp;N(INDIRECT("CONFIG!A"&amp;A1024))&amp;"&lt;&lt;MPU_RASR_S_Pos)"</f>
        <v>#define SHARE_REG8   (1&lt;&lt;MPU_RASR_S_Pos)</v>
      </c>
    </row>
    <row r="1025" spans="2:2" x14ac:dyDescent="0.25">
      <c r="B1025" s="24" t="s">
        <v>63</v>
      </c>
    </row>
    <row r="1026" spans="2:2" x14ac:dyDescent="0.25">
      <c r="B1026" s="24" t="s">
        <v>64</v>
      </c>
    </row>
    <row r="1027" spans="2:2" x14ac:dyDescent="0.25">
      <c r="B1027" s="24" t="s">
        <v>65</v>
      </c>
    </row>
    <row r="1028" spans="2:2" x14ac:dyDescent="0.25">
      <c r="B1028" s="24" t="s">
        <v>66</v>
      </c>
    </row>
    <row r="1029" spans="2:2" x14ac:dyDescent="0.25">
      <c r="B1029" s="24" t="s">
        <v>67</v>
      </c>
    </row>
    <row r="1030" spans="2:2" x14ac:dyDescent="0.25">
      <c r="B1030" s="24" t="s">
        <v>68</v>
      </c>
    </row>
    <row r="1031" spans="2:2" x14ac:dyDescent="0.25">
      <c r="B1031" s="24" t="s">
        <v>69</v>
      </c>
    </row>
    <row r="1032" spans="2:2" x14ac:dyDescent="0.25">
      <c r="B1032" s="24" t="s">
        <v>70</v>
      </c>
    </row>
    <row r="1033" spans="2:2" x14ac:dyDescent="0.25">
      <c r="B1033" s="24" t="s">
        <v>71</v>
      </c>
    </row>
    <row r="1034" spans="2:2" x14ac:dyDescent="0.25">
      <c r="B1034" s="24" t="s">
        <v>72</v>
      </c>
    </row>
    <row r="1035" spans="2:2" x14ac:dyDescent="0.25">
      <c r="B1035" s="24" t="s">
        <v>73</v>
      </c>
    </row>
    <row r="1036" spans="2:2" x14ac:dyDescent="0.25">
      <c r="B1036" s="24" t="s">
        <v>74</v>
      </c>
    </row>
    <row r="1037" spans="2:2" x14ac:dyDescent="0.25">
      <c r="B1037" s="24" t="s">
        <v>75</v>
      </c>
    </row>
    <row r="1038" spans="2:2" x14ac:dyDescent="0.25">
      <c r="B1038" s="24" t="s">
        <v>76</v>
      </c>
    </row>
    <row r="1039" spans="2:2" x14ac:dyDescent="0.25">
      <c r="B1039" s="24" t="s">
        <v>77</v>
      </c>
    </row>
    <row r="1040" spans="2:2" x14ac:dyDescent="0.25">
      <c r="B1040" s="24" t="s">
        <v>78</v>
      </c>
    </row>
    <row r="1041" spans="1:2" x14ac:dyDescent="0.25">
      <c r="B1041" s="24" t="s">
        <v>79</v>
      </c>
    </row>
    <row r="1042" spans="1:2" x14ac:dyDescent="0.25">
      <c r="B1042" s="24" t="s">
        <v>80</v>
      </c>
    </row>
    <row r="1043" spans="1:2" x14ac:dyDescent="0.25">
      <c r="B1043" s="24" t="s">
        <v>81</v>
      </c>
    </row>
    <row r="1044" spans="1:2" x14ac:dyDescent="0.25">
      <c r="B1044" s="24" t="s">
        <v>82</v>
      </c>
    </row>
    <row r="1045" spans="1:2" x14ac:dyDescent="0.25">
      <c r="B1045" s="24" t="s">
        <v>83</v>
      </c>
    </row>
    <row r="1046" spans="1:2" x14ac:dyDescent="0.25">
      <c r="B1046" s="24" t="s">
        <v>84</v>
      </c>
    </row>
    <row r="1047" spans="1:2" x14ac:dyDescent="0.25">
      <c r="B1047" s="24" t="s">
        <v>85</v>
      </c>
    </row>
    <row r="1048" spans="1:2" x14ac:dyDescent="0.25">
      <c r="B1048" s="24" t="s">
        <v>86</v>
      </c>
    </row>
    <row r="1049" spans="1:2" x14ac:dyDescent="0.25">
      <c r="B1049" s="24" t="s">
        <v>87</v>
      </c>
    </row>
    <row r="1050" spans="1:2" x14ac:dyDescent="0.25">
      <c r="B1050" s="24" t="s">
        <v>88</v>
      </c>
    </row>
    <row r="1051" spans="1:2" x14ac:dyDescent="0.25">
      <c r="B1051" s="24" t="s">
        <v>89</v>
      </c>
    </row>
    <row r="1052" spans="1:2" x14ac:dyDescent="0.25">
      <c r="B1052" s="24" t="s">
        <v>90</v>
      </c>
    </row>
    <row r="1053" spans="1:2" x14ac:dyDescent="0.25">
      <c r="B1053" s="24" t="s">
        <v>91</v>
      </c>
    </row>
    <row r="1054" spans="1:2" x14ac:dyDescent="0.25">
      <c r="B1054" s="24" t="s">
        <v>92</v>
      </c>
    </row>
    <row r="1055" spans="1:2" x14ac:dyDescent="0.25">
      <c r="B1055" s="24" t="s">
        <v>93</v>
      </c>
    </row>
    <row r="1056" spans="1:2" x14ac:dyDescent="0.25">
      <c r="A1056">
        <f>A949+17</f>
        <v>176</v>
      </c>
      <c r="B1056" s="24" t="str" cm="1">
        <f t="array" aca="1" ref="B1056" ca="1">"#define ACCESS_REG"&amp;A948&amp;"   "&amp;INDIRECT("CONFIG!A"&amp;INDIRECT("CONFIG!A"&amp;A1056)+344)</f>
        <v>#define ACCESS_REG8   0x000000</v>
      </c>
    </row>
    <row r="1057" spans="1:2" x14ac:dyDescent="0.25">
      <c r="B1057" s="24" t="str">
        <f>"#define TEXSCB_REG"&amp;A948&amp;" (ACCESS_REG"&amp;A948&amp;" | SHARE_REG"&amp;A948&amp;")"</f>
        <v>#define TEXSCB_REG8 (ACCESS_REG8 | SHARE_REG8)</v>
      </c>
    </row>
    <row r="1058" spans="1:2" x14ac:dyDescent="0.25">
      <c r="B1058" s="24" t="str">
        <f>"//   &lt;/e&gt;   //MPU Region "&amp;A948&amp;" ********************************"</f>
        <v>//   &lt;/e&gt;   //MPU Region 8 ********************************</v>
      </c>
    </row>
    <row r="1059" spans="1:2" x14ac:dyDescent="0.25">
      <c r="B1059" s="24"/>
    </row>
    <row r="1060" spans="1:2" x14ac:dyDescent="0.25">
      <c r="A1060" s="2">
        <f>A948+1</f>
        <v>9</v>
      </c>
      <c r="B1060" s="24" t="str">
        <f>"// MPU Region "&amp;A1060&amp;" ********************************"</f>
        <v>// MPU Region 9 ********************************</v>
      </c>
    </row>
    <row r="1061" spans="1:2" x14ac:dyDescent="0.25">
      <c r="A1061" s="2">
        <f>A949+19</f>
        <v>178</v>
      </c>
      <c r="B1061" s="24" t="str">
        <f>"// &lt;e&gt;Configure MPU Region "&amp;A1060</f>
        <v>// &lt;e&gt;Configure MPU Region 9</v>
      </c>
    </row>
    <row r="1062" spans="1:2" x14ac:dyDescent="0.25">
      <c r="B1062" s="24" t="s">
        <v>181</v>
      </c>
    </row>
    <row r="1063" spans="1:2" x14ac:dyDescent="0.25">
      <c r="A1063">
        <f>A1061</f>
        <v>178</v>
      </c>
      <c r="B1063" s="24" t="str">
        <f ca="1">"#define CONFIG_REG"&amp;A1060&amp;"   "&amp;N(INDIRECT("CONFIG!A"&amp;A1063))</f>
        <v>#define CONFIG_REG9   0</v>
      </c>
    </row>
    <row r="1064" spans="1:2" x14ac:dyDescent="0.25">
      <c r="B1064" s="24" t="s">
        <v>9</v>
      </c>
    </row>
    <row r="1065" spans="1:2" x14ac:dyDescent="0.25">
      <c r="A1065">
        <f>A1061+1</f>
        <v>179</v>
      </c>
      <c r="B1065" s="24" t="str">
        <f ca="1">"#define ENABLE_REG"&amp;A1060&amp;"   "&amp;N(INDIRECT("CONFIG!A"&amp;A1065))</f>
        <v>#define ENABLE_REG9   1</v>
      </c>
    </row>
    <row r="1066" spans="1:2" x14ac:dyDescent="0.25">
      <c r="B1066" s="24" t="s">
        <v>10</v>
      </c>
    </row>
    <row r="1067" spans="1:2" x14ac:dyDescent="0.25">
      <c r="B1067" s="24" t="s">
        <v>11</v>
      </c>
    </row>
    <row r="1068" spans="1:2" x14ac:dyDescent="0.25">
      <c r="A1068">
        <f>A1061+2</f>
        <v>180</v>
      </c>
      <c r="B1068" s="24" t="str" cm="1">
        <f t="array" aca="1" ref="B1068" ca="1">"#define BASE_REG"&amp;A1060&amp;"   0x"&amp;INDIRECT("CONFIG!A"&amp;A1068)</f>
        <v>#define BASE_REG9   0x00000000</v>
      </c>
    </row>
    <row r="1069" spans="1:2" x14ac:dyDescent="0.25">
      <c r="B1069" s="24" t="s">
        <v>12</v>
      </c>
    </row>
    <row r="1070" spans="1:2" x14ac:dyDescent="0.25">
      <c r="B1070" s="24" t="s">
        <v>13</v>
      </c>
    </row>
    <row r="1071" spans="1:2" x14ac:dyDescent="0.25">
      <c r="B1071" s="24" t="s">
        <v>14</v>
      </c>
    </row>
    <row r="1072" spans="1:2" x14ac:dyDescent="0.25">
      <c r="B1072" s="24" t="s">
        <v>15</v>
      </c>
    </row>
    <row r="1073" spans="2:2" x14ac:dyDescent="0.25">
      <c r="B1073" s="24" t="s">
        <v>16</v>
      </c>
    </row>
    <row r="1074" spans="2:2" x14ac:dyDescent="0.25">
      <c r="B1074" s="24" t="s">
        <v>17</v>
      </c>
    </row>
    <row r="1075" spans="2:2" x14ac:dyDescent="0.25">
      <c r="B1075" s="24" t="s">
        <v>18</v>
      </c>
    </row>
    <row r="1076" spans="2:2" x14ac:dyDescent="0.25">
      <c r="B1076" s="24" t="s">
        <v>19</v>
      </c>
    </row>
    <row r="1077" spans="2:2" x14ac:dyDescent="0.25">
      <c r="B1077" s="24" t="s">
        <v>20</v>
      </c>
    </row>
    <row r="1078" spans="2:2" x14ac:dyDescent="0.25">
      <c r="B1078" s="24" t="s">
        <v>21</v>
      </c>
    </row>
    <row r="1079" spans="2:2" x14ac:dyDescent="0.25">
      <c r="B1079" s="24" t="s">
        <v>22</v>
      </c>
    </row>
    <row r="1080" spans="2:2" x14ac:dyDescent="0.25">
      <c r="B1080" s="24" t="s">
        <v>23</v>
      </c>
    </row>
    <row r="1081" spans="2:2" x14ac:dyDescent="0.25">
      <c r="B1081" s="24" t="s">
        <v>24</v>
      </c>
    </row>
    <row r="1082" spans="2:2" x14ac:dyDescent="0.25">
      <c r="B1082" s="24" t="s">
        <v>25</v>
      </c>
    </row>
    <row r="1083" spans="2:2" x14ac:dyDescent="0.25">
      <c r="B1083" s="24" t="s">
        <v>26</v>
      </c>
    </row>
    <row r="1084" spans="2:2" x14ac:dyDescent="0.25">
      <c r="B1084" s="24" t="s">
        <v>27</v>
      </c>
    </row>
    <row r="1085" spans="2:2" x14ac:dyDescent="0.25">
      <c r="B1085" s="24" t="s">
        <v>28</v>
      </c>
    </row>
    <row r="1086" spans="2:2" x14ac:dyDescent="0.25">
      <c r="B1086" s="24" t="s">
        <v>29</v>
      </c>
    </row>
    <row r="1087" spans="2:2" x14ac:dyDescent="0.25">
      <c r="B1087" s="24" t="s">
        <v>30</v>
      </c>
    </row>
    <row r="1088" spans="2:2" x14ac:dyDescent="0.25">
      <c r="B1088" s="24" t="s">
        <v>31</v>
      </c>
    </row>
    <row r="1089" spans="1:2" x14ac:dyDescent="0.25">
      <c r="B1089" s="24" t="s">
        <v>32</v>
      </c>
    </row>
    <row r="1090" spans="1:2" x14ac:dyDescent="0.25">
      <c r="B1090" s="24" t="s">
        <v>33</v>
      </c>
    </row>
    <row r="1091" spans="1:2" x14ac:dyDescent="0.25">
      <c r="B1091" s="24" t="s">
        <v>34</v>
      </c>
    </row>
    <row r="1092" spans="1:2" x14ac:dyDescent="0.25">
      <c r="B1092" s="24" t="s">
        <v>35</v>
      </c>
    </row>
    <row r="1093" spans="1:2" x14ac:dyDescent="0.25">
      <c r="B1093" s="24" t="s">
        <v>36</v>
      </c>
    </row>
    <row r="1094" spans="1:2" x14ac:dyDescent="0.25">
      <c r="B1094" s="24" t="s">
        <v>37</v>
      </c>
    </row>
    <row r="1095" spans="1:2" x14ac:dyDescent="0.25">
      <c r="B1095" s="24" t="s">
        <v>38</v>
      </c>
    </row>
    <row r="1096" spans="1:2" x14ac:dyDescent="0.25">
      <c r="B1096" s="24" t="s">
        <v>39</v>
      </c>
    </row>
    <row r="1097" spans="1:2" x14ac:dyDescent="0.25">
      <c r="B1097" s="24" t="s">
        <v>40</v>
      </c>
    </row>
    <row r="1098" spans="1:2" x14ac:dyDescent="0.25">
      <c r="A1098">
        <f>A1061+3</f>
        <v>181</v>
      </c>
      <c r="B1098" s="24" t="str" cm="1">
        <f t="array" aca="1" ref="B1098" ca="1">"#define SIZE_REG"&amp;A1060&amp;"   "&amp;INDIRECT("CONFIG!A"&amp;A1098)+3</f>
        <v>#define SIZE_REG9   8</v>
      </c>
    </row>
    <row r="1099" spans="1:2" x14ac:dyDescent="0.25">
      <c r="B1099" s="24" t="s">
        <v>41</v>
      </c>
    </row>
    <row r="1100" spans="1:2" x14ac:dyDescent="0.25">
      <c r="B1100" s="24" t="s">
        <v>42</v>
      </c>
    </row>
    <row r="1101" spans="1:2" x14ac:dyDescent="0.25">
      <c r="B1101" s="24" t="s">
        <v>43</v>
      </c>
    </row>
    <row r="1102" spans="1:2" x14ac:dyDescent="0.25">
      <c r="B1102" s="24" t="s">
        <v>44</v>
      </c>
    </row>
    <row r="1103" spans="1:2" x14ac:dyDescent="0.25">
      <c r="B1103" s="24" t="s">
        <v>45</v>
      </c>
    </row>
    <row r="1104" spans="1:2" x14ac:dyDescent="0.25">
      <c r="A1104">
        <f>A1061+6</f>
        <v>184</v>
      </c>
      <c r="B1104" s="24" t="str">
        <f ca="1">"#define SRD_USE_REG"&amp;A1060&amp;"  "&amp;N(OR(INDIRECT("CONFIG!A"&amp;A1104&amp;":A"&amp;A1104+7&amp;"")))</f>
        <v>#define SRD_USE_REG9  0</v>
      </c>
    </row>
    <row r="1105" spans="1:2" x14ac:dyDescent="0.25">
      <c r="B1105" s="24" t="s">
        <v>46</v>
      </c>
    </row>
    <row r="1106" spans="1:2" x14ac:dyDescent="0.25">
      <c r="A1106">
        <f>A1061+6</f>
        <v>184</v>
      </c>
      <c r="B1106" s="24" t="str">
        <f ca="1">"#define SRD0_REG"&amp;A1060&amp;"   "&amp;N(INDIRECT("CONFIG!A"&amp;A1106))</f>
        <v>#define SRD0_REG9   0</v>
      </c>
    </row>
    <row r="1107" spans="1:2" x14ac:dyDescent="0.25">
      <c r="B1107" s="24" t="s">
        <v>47</v>
      </c>
    </row>
    <row r="1108" spans="1:2" x14ac:dyDescent="0.25">
      <c r="A1108">
        <f>A1061+7</f>
        <v>185</v>
      </c>
      <c r="B1108" s="24" t="str">
        <f ca="1">"#define SRD1_REG"&amp;A1060&amp;"   "&amp;N(INDIRECT("CONFIG!A"&amp;A1108))*2</f>
        <v>#define SRD1_REG9   0</v>
      </c>
    </row>
    <row r="1109" spans="1:2" x14ac:dyDescent="0.25">
      <c r="B1109" s="24" t="s">
        <v>48</v>
      </c>
    </row>
    <row r="1110" spans="1:2" x14ac:dyDescent="0.25">
      <c r="A1110">
        <f>A1061+8</f>
        <v>186</v>
      </c>
      <c r="B1110" s="24" t="str">
        <f ca="1">"#define SRD2_REG"&amp;A1060&amp;"   "&amp;N(INDIRECT("CONFIG!A"&amp;A1110))*4</f>
        <v>#define SRD2_REG9   0</v>
      </c>
    </row>
    <row r="1111" spans="1:2" x14ac:dyDescent="0.25">
      <c r="B1111" s="24" t="s">
        <v>49</v>
      </c>
    </row>
    <row r="1112" spans="1:2" x14ac:dyDescent="0.25">
      <c r="A1112">
        <f>A1061+9</f>
        <v>187</v>
      </c>
      <c r="B1112" s="24" t="str">
        <f ca="1">"#define SRD3_REG"&amp;A1060&amp;"   "&amp;N(INDIRECT("CONFIG!A"&amp;A1112))*8</f>
        <v>#define SRD3_REG9   0</v>
      </c>
    </row>
    <row r="1113" spans="1:2" x14ac:dyDescent="0.25">
      <c r="B1113" s="24" t="s">
        <v>50</v>
      </c>
    </row>
    <row r="1114" spans="1:2" x14ac:dyDescent="0.25">
      <c r="A1114">
        <f>A1061+10</f>
        <v>188</v>
      </c>
      <c r="B1114" s="24" t="str">
        <f ca="1">"#define SRD4_REG"&amp;A1060&amp;"   "&amp;N(INDIRECT("CONFIG!A"&amp;A1114))*16</f>
        <v>#define SRD4_REG9   0</v>
      </c>
    </row>
    <row r="1115" spans="1:2" x14ac:dyDescent="0.25">
      <c r="B1115" s="24" t="s">
        <v>51</v>
      </c>
    </row>
    <row r="1116" spans="1:2" x14ac:dyDescent="0.25">
      <c r="A1116">
        <f>A1061+11</f>
        <v>189</v>
      </c>
      <c r="B1116" s="24" t="str">
        <f ca="1">"#define SRD5_REG"&amp;A1060&amp;"   "&amp;N(INDIRECT("CONFIG!A"&amp;A1116))*32</f>
        <v>#define SRD5_REG9   0</v>
      </c>
    </row>
    <row r="1117" spans="1:2" x14ac:dyDescent="0.25">
      <c r="B1117" s="24" t="s">
        <v>52</v>
      </c>
    </row>
    <row r="1118" spans="1:2" x14ac:dyDescent="0.25">
      <c r="A1118">
        <f>A1061+12</f>
        <v>190</v>
      </c>
      <c r="B1118" s="24" t="str">
        <f ca="1">"#define SRD6_REG"&amp;A1060&amp;"   "&amp;N(INDIRECT("CONFIG!A"&amp;A1118))*64</f>
        <v>#define SRD6_REG9   0</v>
      </c>
    </row>
    <row r="1119" spans="1:2" x14ac:dyDescent="0.25">
      <c r="B1119" s="24" t="s">
        <v>53</v>
      </c>
    </row>
    <row r="1120" spans="1:2" x14ac:dyDescent="0.25">
      <c r="A1120">
        <f>A1061+13</f>
        <v>191</v>
      </c>
      <c r="B1120" s="24" t="str">
        <f ca="1">"#define SRD7_REG"&amp;A1060&amp;"   "&amp;N(INDIRECT("CONFIG!A"&amp;A1120))*128</f>
        <v>#define SRD7_REG9   0</v>
      </c>
    </row>
    <row r="1121" spans="1:2" x14ac:dyDescent="0.25">
      <c r="B1121" s="24" t="str">
        <f>"#define SRD_REG"&amp;A1060&amp;" ((SRD_USE_REG"&amp;A1060&amp;" == 0)?0: (SRD0_REG"&amp;A1060&amp;" | SRD1_REG"&amp;A1060&amp;" | SRD2_REG"&amp;A1060&amp;" | SRD3_REG"&amp;A1060&amp;" |\"</f>
        <v>#define SRD_REG9 ((SRD_USE_REG9 == 0)?0: (SRD0_REG9 | SRD1_REG9 | SRD2_REG9 | SRD3_REG9 |\</v>
      </c>
    </row>
    <row r="1122" spans="1:2" x14ac:dyDescent="0.25">
      <c r="B1122" s="24" t="str">
        <f>"                      SRD4_REG"&amp;A1060&amp;" | SRD5_REG"&amp;A1060&amp;" | SRD6_REG"&amp;A1060&amp;" | SRD7_REG"&amp;A1060&amp;" ))"</f>
        <v xml:space="preserve">                      SRD4_REG9 | SRD5_REG9 | SRD6_REG9 | SRD7_REG9 ))</v>
      </c>
    </row>
    <row r="1123" spans="1:2" x14ac:dyDescent="0.25">
      <c r="B1123" s="24" t="s">
        <v>54</v>
      </c>
    </row>
    <row r="1124" spans="1:2" x14ac:dyDescent="0.25">
      <c r="B1124" s="24" t="s">
        <v>55</v>
      </c>
    </row>
    <row r="1125" spans="1:2" x14ac:dyDescent="0.25">
      <c r="B1125" s="24" t="s">
        <v>56</v>
      </c>
    </row>
    <row r="1126" spans="1:2" x14ac:dyDescent="0.25">
      <c r="B1126" s="24" t="s">
        <v>57</v>
      </c>
    </row>
    <row r="1127" spans="1:2" x14ac:dyDescent="0.25">
      <c r="B1127" s="24" t="s">
        <v>58</v>
      </c>
    </row>
    <row r="1128" spans="1:2" x14ac:dyDescent="0.25">
      <c r="B1128" s="24" t="s">
        <v>59</v>
      </c>
    </row>
    <row r="1129" spans="1:2" x14ac:dyDescent="0.25">
      <c r="B1129" s="24" t="s">
        <v>261</v>
      </c>
    </row>
    <row r="1130" spans="1:2" x14ac:dyDescent="0.25">
      <c r="B1130" s="24" t="s">
        <v>60</v>
      </c>
    </row>
    <row r="1131" spans="1:2" x14ac:dyDescent="0.25">
      <c r="A1131">
        <f>A1061+14</f>
        <v>192</v>
      </c>
      <c r="B1131" s="24" t="str" cm="1">
        <f t="array" aca="1" ref="B1131" ca="1">"#define PERM_REG"&amp;A1060&amp;"   "&amp;INDIRECT("CONFIG!A"&amp;A1131)-IF(INDIRECT("CONFIG!A"&amp;A1131)&lt;5,1,0)</f>
        <v>#define PERM_REG9   1</v>
      </c>
    </row>
    <row r="1132" spans="1:2" x14ac:dyDescent="0.25">
      <c r="B1132" s="24" t="s">
        <v>61</v>
      </c>
    </row>
    <row r="1133" spans="1:2" x14ac:dyDescent="0.25">
      <c r="A1133">
        <f>A1061+15</f>
        <v>193</v>
      </c>
      <c r="B1133" s="24" t="str">
        <f ca="1">"#define XN_REG"&amp;A1060&amp;"   "&amp;N(INDIRECT("CONFIG!A"&amp;A1133))</f>
        <v>#define XN_REG9   0</v>
      </c>
    </row>
    <row r="1134" spans="1:2" x14ac:dyDescent="0.25">
      <c r="B1134" s="24" t="s">
        <v>231</v>
      </c>
    </row>
    <row r="1135" spans="1:2" x14ac:dyDescent="0.25">
      <c r="B1135" s="24" t="s">
        <v>62</v>
      </c>
    </row>
    <row r="1136" spans="1:2" x14ac:dyDescent="0.25">
      <c r="A1136">
        <f>A1061+16</f>
        <v>194</v>
      </c>
      <c r="B1136" s="24" t="str">
        <f ca="1">"#define SHARE_REG"&amp;A1060&amp;"   "&amp;"("&amp;N(INDIRECT("CONFIG!A"&amp;A1136))&amp;"&lt;&lt;MPU_RASR_S_Pos)"</f>
        <v>#define SHARE_REG9   (0&lt;&lt;MPU_RASR_S_Pos)</v>
      </c>
    </row>
    <row r="1137" spans="2:2" x14ac:dyDescent="0.25">
      <c r="B1137" s="24" t="s">
        <v>63</v>
      </c>
    </row>
    <row r="1138" spans="2:2" x14ac:dyDescent="0.25">
      <c r="B1138" s="24" t="s">
        <v>64</v>
      </c>
    </row>
    <row r="1139" spans="2:2" x14ac:dyDescent="0.25">
      <c r="B1139" s="24" t="s">
        <v>65</v>
      </c>
    </row>
    <row r="1140" spans="2:2" x14ac:dyDescent="0.25">
      <c r="B1140" s="24" t="s">
        <v>66</v>
      </c>
    </row>
    <row r="1141" spans="2:2" x14ac:dyDescent="0.25">
      <c r="B1141" s="24" t="s">
        <v>67</v>
      </c>
    </row>
    <row r="1142" spans="2:2" x14ac:dyDescent="0.25">
      <c r="B1142" s="24" t="s">
        <v>68</v>
      </c>
    </row>
    <row r="1143" spans="2:2" x14ac:dyDescent="0.25">
      <c r="B1143" s="24" t="s">
        <v>69</v>
      </c>
    </row>
    <row r="1144" spans="2:2" x14ac:dyDescent="0.25">
      <c r="B1144" s="24" t="s">
        <v>70</v>
      </c>
    </row>
    <row r="1145" spans="2:2" x14ac:dyDescent="0.25">
      <c r="B1145" s="24" t="s">
        <v>71</v>
      </c>
    </row>
    <row r="1146" spans="2:2" x14ac:dyDescent="0.25">
      <c r="B1146" s="24" t="s">
        <v>72</v>
      </c>
    </row>
    <row r="1147" spans="2:2" x14ac:dyDescent="0.25">
      <c r="B1147" s="24" t="s">
        <v>73</v>
      </c>
    </row>
    <row r="1148" spans="2:2" x14ac:dyDescent="0.25">
      <c r="B1148" s="24" t="s">
        <v>74</v>
      </c>
    </row>
    <row r="1149" spans="2:2" x14ac:dyDescent="0.25">
      <c r="B1149" s="24" t="s">
        <v>75</v>
      </c>
    </row>
    <row r="1150" spans="2:2" x14ac:dyDescent="0.25">
      <c r="B1150" s="24" t="s">
        <v>76</v>
      </c>
    </row>
    <row r="1151" spans="2:2" x14ac:dyDescent="0.25">
      <c r="B1151" s="24" t="s">
        <v>77</v>
      </c>
    </row>
    <row r="1152" spans="2:2" x14ac:dyDescent="0.25">
      <c r="B1152" s="24" t="s">
        <v>78</v>
      </c>
    </row>
    <row r="1153" spans="1:2" x14ac:dyDescent="0.25">
      <c r="B1153" s="24" t="s">
        <v>79</v>
      </c>
    </row>
    <row r="1154" spans="1:2" x14ac:dyDescent="0.25">
      <c r="B1154" s="24" t="s">
        <v>80</v>
      </c>
    </row>
    <row r="1155" spans="1:2" x14ac:dyDescent="0.25">
      <c r="B1155" s="24" t="s">
        <v>81</v>
      </c>
    </row>
    <row r="1156" spans="1:2" x14ac:dyDescent="0.25">
      <c r="B1156" s="24" t="s">
        <v>82</v>
      </c>
    </row>
    <row r="1157" spans="1:2" x14ac:dyDescent="0.25">
      <c r="B1157" s="24" t="s">
        <v>83</v>
      </c>
    </row>
    <row r="1158" spans="1:2" x14ac:dyDescent="0.25">
      <c r="B1158" s="24" t="s">
        <v>84</v>
      </c>
    </row>
    <row r="1159" spans="1:2" x14ac:dyDescent="0.25">
      <c r="B1159" s="24" t="s">
        <v>85</v>
      </c>
    </row>
    <row r="1160" spans="1:2" x14ac:dyDescent="0.25">
      <c r="B1160" s="24" t="s">
        <v>86</v>
      </c>
    </row>
    <row r="1161" spans="1:2" x14ac:dyDescent="0.25">
      <c r="B1161" s="24" t="s">
        <v>87</v>
      </c>
    </row>
    <row r="1162" spans="1:2" x14ac:dyDescent="0.25">
      <c r="B1162" s="24" t="s">
        <v>88</v>
      </c>
    </row>
    <row r="1163" spans="1:2" x14ac:dyDescent="0.25">
      <c r="B1163" s="24" t="s">
        <v>89</v>
      </c>
    </row>
    <row r="1164" spans="1:2" x14ac:dyDescent="0.25">
      <c r="B1164" s="24" t="s">
        <v>90</v>
      </c>
    </row>
    <row r="1165" spans="1:2" x14ac:dyDescent="0.25">
      <c r="B1165" s="24" t="s">
        <v>91</v>
      </c>
    </row>
    <row r="1166" spans="1:2" x14ac:dyDescent="0.25">
      <c r="B1166" s="24" t="s">
        <v>92</v>
      </c>
    </row>
    <row r="1167" spans="1:2" x14ac:dyDescent="0.25">
      <c r="B1167" s="24" t="s">
        <v>93</v>
      </c>
    </row>
    <row r="1168" spans="1:2" x14ac:dyDescent="0.25">
      <c r="A1168">
        <f>A1061+17</f>
        <v>195</v>
      </c>
      <c r="B1168" s="24" t="str" cm="1">
        <f t="array" aca="1" ref="B1168" ca="1">"#define ACCESS_REG"&amp;A1060&amp;"   "&amp;INDIRECT("CONFIG!A"&amp;INDIRECT("CONFIG!A"&amp;A1168)+344)</f>
        <v>#define ACCESS_REG9   0x020000</v>
      </c>
    </row>
    <row r="1169" spans="1:2" x14ac:dyDescent="0.25">
      <c r="B1169" s="24" t="str">
        <f>"#define TEXSCB_REG"&amp;A1060&amp;" (ACCESS_REG"&amp;A1060&amp;" | SHARE_REG"&amp;A1060&amp;")"</f>
        <v>#define TEXSCB_REG9 (ACCESS_REG9 | SHARE_REG9)</v>
      </c>
    </row>
    <row r="1170" spans="1:2" x14ac:dyDescent="0.25">
      <c r="B1170" s="24" t="str">
        <f>"//   &lt;/e&gt;   //MPU Region "&amp;A1060&amp;" ********************************"</f>
        <v>//   &lt;/e&gt;   //MPU Region 9 ********************************</v>
      </c>
    </row>
    <row r="1171" spans="1:2" x14ac:dyDescent="0.25">
      <c r="B1171" s="24"/>
    </row>
    <row r="1172" spans="1:2" x14ac:dyDescent="0.25">
      <c r="A1172" s="2">
        <f>A1060+1</f>
        <v>10</v>
      </c>
      <c r="B1172" s="24" t="str">
        <f>"// MPU Region "&amp;A1172&amp;" ********************************"</f>
        <v>// MPU Region 10 ********************************</v>
      </c>
    </row>
    <row r="1173" spans="1:2" x14ac:dyDescent="0.25">
      <c r="A1173" s="2">
        <f>A1061+19</f>
        <v>197</v>
      </c>
      <c r="B1173" s="24" t="str">
        <f>"// &lt;e&gt;Configure MPU Region "&amp;A1172</f>
        <v>// &lt;e&gt;Configure MPU Region 10</v>
      </c>
    </row>
    <row r="1174" spans="1:2" x14ac:dyDescent="0.25">
      <c r="B1174" s="24" t="s">
        <v>181</v>
      </c>
    </row>
    <row r="1175" spans="1:2" x14ac:dyDescent="0.25">
      <c r="A1175">
        <f>A1173</f>
        <v>197</v>
      </c>
      <c r="B1175" s="24" t="str">
        <f ca="1">"#define CONFIG_REG"&amp;A1172&amp;"   "&amp;N(INDIRECT("CONFIG!A"&amp;A1175))</f>
        <v>#define CONFIG_REG10   0</v>
      </c>
    </row>
    <row r="1176" spans="1:2" x14ac:dyDescent="0.25">
      <c r="B1176" s="24" t="s">
        <v>9</v>
      </c>
    </row>
    <row r="1177" spans="1:2" x14ac:dyDescent="0.25">
      <c r="A1177">
        <f>A1173+1</f>
        <v>198</v>
      </c>
      <c r="B1177" s="24" t="str">
        <f ca="1">"#define ENABLE_REG"&amp;A1172&amp;"   "&amp;N(INDIRECT("CONFIG!A"&amp;A1177))</f>
        <v>#define ENABLE_REG10   1</v>
      </c>
    </row>
    <row r="1178" spans="1:2" x14ac:dyDescent="0.25">
      <c r="B1178" s="24" t="s">
        <v>10</v>
      </c>
    </row>
    <row r="1179" spans="1:2" x14ac:dyDescent="0.25">
      <c r="B1179" s="24" t="s">
        <v>11</v>
      </c>
    </row>
    <row r="1180" spans="1:2" x14ac:dyDescent="0.25">
      <c r="A1180">
        <f>A1173+2</f>
        <v>199</v>
      </c>
      <c r="B1180" s="24" t="str" cm="1">
        <f t="array" aca="1" ref="B1180" ca="1">"#define BASE_REG"&amp;A1172&amp;"   0x"&amp;INDIRECT("CONFIG!A"&amp;A1180)</f>
        <v>#define BASE_REG10   0x00000000</v>
      </c>
    </row>
    <row r="1181" spans="1:2" x14ac:dyDescent="0.25">
      <c r="B1181" s="24" t="s">
        <v>12</v>
      </c>
    </row>
    <row r="1182" spans="1:2" x14ac:dyDescent="0.25">
      <c r="B1182" s="24" t="s">
        <v>13</v>
      </c>
    </row>
    <row r="1183" spans="1:2" x14ac:dyDescent="0.25">
      <c r="B1183" s="24" t="s">
        <v>14</v>
      </c>
    </row>
    <row r="1184" spans="1:2" x14ac:dyDescent="0.25">
      <c r="B1184" s="24" t="s">
        <v>15</v>
      </c>
    </row>
    <row r="1185" spans="2:2" x14ac:dyDescent="0.25">
      <c r="B1185" s="24" t="s">
        <v>16</v>
      </c>
    </row>
    <row r="1186" spans="2:2" x14ac:dyDescent="0.25">
      <c r="B1186" s="24" t="s">
        <v>17</v>
      </c>
    </row>
    <row r="1187" spans="2:2" x14ac:dyDescent="0.25">
      <c r="B1187" s="24" t="s">
        <v>18</v>
      </c>
    </row>
    <row r="1188" spans="2:2" x14ac:dyDescent="0.25">
      <c r="B1188" s="24" t="s">
        <v>19</v>
      </c>
    </row>
    <row r="1189" spans="2:2" x14ac:dyDescent="0.25">
      <c r="B1189" s="24" t="s">
        <v>20</v>
      </c>
    </row>
    <row r="1190" spans="2:2" x14ac:dyDescent="0.25">
      <c r="B1190" s="24" t="s">
        <v>21</v>
      </c>
    </row>
    <row r="1191" spans="2:2" x14ac:dyDescent="0.25">
      <c r="B1191" s="24" t="s">
        <v>22</v>
      </c>
    </row>
    <row r="1192" spans="2:2" x14ac:dyDescent="0.25">
      <c r="B1192" s="24" t="s">
        <v>23</v>
      </c>
    </row>
    <row r="1193" spans="2:2" x14ac:dyDescent="0.25">
      <c r="B1193" s="24" t="s">
        <v>24</v>
      </c>
    </row>
    <row r="1194" spans="2:2" x14ac:dyDescent="0.25">
      <c r="B1194" s="24" t="s">
        <v>25</v>
      </c>
    </row>
    <row r="1195" spans="2:2" x14ac:dyDescent="0.25">
      <c r="B1195" s="24" t="s">
        <v>26</v>
      </c>
    </row>
    <row r="1196" spans="2:2" x14ac:dyDescent="0.25">
      <c r="B1196" s="24" t="s">
        <v>27</v>
      </c>
    </row>
    <row r="1197" spans="2:2" x14ac:dyDescent="0.25">
      <c r="B1197" s="24" t="s">
        <v>28</v>
      </c>
    </row>
    <row r="1198" spans="2:2" x14ac:dyDescent="0.25">
      <c r="B1198" s="24" t="s">
        <v>29</v>
      </c>
    </row>
    <row r="1199" spans="2:2" x14ac:dyDescent="0.25">
      <c r="B1199" s="24" t="s">
        <v>30</v>
      </c>
    </row>
    <row r="1200" spans="2:2" x14ac:dyDescent="0.25">
      <c r="B1200" s="24" t="s">
        <v>31</v>
      </c>
    </row>
    <row r="1201" spans="1:2" x14ac:dyDescent="0.25">
      <c r="B1201" s="24" t="s">
        <v>32</v>
      </c>
    </row>
    <row r="1202" spans="1:2" x14ac:dyDescent="0.25">
      <c r="B1202" s="24" t="s">
        <v>33</v>
      </c>
    </row>
    <row r="1203" spans="1:2" x14ac:dyDescent="0.25">
      <c r="B1203" s="24" t="s">
        <v>34</v>
      </c>
    </row>
    <row r="1204" spans="1:2" x14ac:dyDescent="0.25">
      <c r="B1204" s="24" t="s">
        <v>35</v>
      </c>
    </row>
    <row r="1205" spans="1:2" x14ac:dyDescent="0.25">
      <c r="B1205" s="24" t="s">
        <v>36</v>
      </c>
    </row>
    <row r="1206" spans="1:2" x14ac:dyDescent="0.25">
      <c r="B1206" s="24" t="s">
        <v>37</v>
      </c>
    </row>
    <row r="1207" spans="1:2" x14ac:dyDescent="0.25">
      <c r="B1207" s="24" t="s">
        <v>38</v>
      </c>
    </row>
    <row r="1208" spans="1:2" x14ac:dyDescent="0.25">
      <c r="B1208" s="24" t="s">
        <v>39</v>
      </c>
    </row>
    <row r="1209" spans="1:2" x14ac:dyDescent="0.25">
      <c r="B1209" s="24" t="s">
        <v>40</v>
      </c>
    </row>
    <row r="1210" spans="1:2" x14ac:dyDescent="0.25">
      <c r="A1210">
        <f>A1173+3</f>
        <v>200</v>
      </c>
      <c r="B1210" s="24" t="str" cm="1">
        <f t="array" aca="1" ref="B1210" ca="1">"#define SIZE_REG"&amp;A1172&amp;"   "&amp;INDIRECT("CONFIG!A"&amp;A1210)+3</f>
        <v>#define SIZE_REG10   8</v>
      </c>
    </row>
    <row r="1211" spans="1:2" x14ac:dyDescent="0.25">
      <c r="B1211" s="24" t="s">
        <v>41</v>
      </c>
    </row>
    <row r="1212" spans="1:2" x14ac:dyDescent="0.25">
      <c r="B1212" s="24" t="s">
        <v>42</v>
      </c>
    </row>
    <row r="1213" spans="1:2" x14ac:dyDescent="0.25">
      <c r="B1213" s="24" t="s">
        <v>43</v>
      </c>
    </row>
    <row r="1214" spans="1:2" x14ac:dyDescent="0.25">
      <c r="B1214" s="24" t="s">
        <v>44</v>
      </c>
    </row>
    <row r="1215" spans="1:2" x14ac:dyDescent="0.25">
      <c r="B1215" s="24" t="s">
        <v>45</v>
      </c>
    </row>
    <row r="1216" spans="1:2" x14ac:dyDescent="0.25">
      <c r="A1216">
        <f>A1173+6</f>
        <v>203</v>
      </c>
      <c r="B1216" s="24" t="str">
        <f ca="1">"#define SRD_USE_REG"&amp;A1172&amp;"  "&amp;N(OR(INDIRECT("CONFIG!A"&amp;A1216&amp;":A"&amp;A1216+7&amp;"")))</f>
        <v>#define SRD_USE_REG10  1</v>
      </c>
    </row>
    <row r="1217" spans="1:2" x14ac:dyDescent="0.25">
      <c r="B1217" s="24" t="s">
        <v>46</v>
      </c>
    </row>
    <row r="1218" spans="1:2" x14ac:dyDescent="0.25">
      <c r="A1218">
        <f>A1173+6</f>
        <v>203</v>
      </c>
      <c r="B1218" s="24" t="str">
        <f ca="1">"#define SRD0_REG"&amp;A1172&amp;"   "&amp;N(INDIRECT("CONFIG!A"&amp;A1218))</f>
        <v>#define SRD0_REG10   0</v>
      </c>
    </row>
    <row r="1219" spans="1:2" x14ac:dyDescent="0.25">
      <c r="B1219" s="24" t="s">
        <v>47</v>
      </c>
    </row>
    <row r="1220" spans="1:2" x14ac:dyDescent="0.25">
      <c r="A1220">
        <f>A1173+7</f>
        <v>204</v>
      </c>
      <c r="B1220" s="24" t="str">
        <f ca="1">"#define SRD1_REG"&amp;A1172&amp;"   "&amp;N(INDIRECT("CONFIG!A"&amp;A1220))*2</f>
        <v>#define SRD1_REG10   0</v>
      </c>
    </row>
    <row r="1221" spans="1:2" x14ac:dyDescent="0.25">
      <c r="B1221" s="24" t="s">
        <v>48</v>
      </c>
    </row>
    <row r="1222" spans="1:2" x14ac:dyDescent="0.25">
      <c r="A1222">
        <f>A1173+8</f>
        <v>205</v>
      </c>
      <c r="B1222" s="24" t="str">
        <f ca="1">"#define SRD2_REG"&amp;A1172&amp;"   "&amp;N(INDIRECT("CONFIG!A"&amp;A1222))*4</f>
        <v>#define SRD2_REG10   0</v>
      </c>
    </row>
    <row r="1223" spans="1:2" x14ac:dyDescent="0.25">
      <c r="B1223" s="24" t="s">
        <v>49</v>
      </c>
    </row>
    <row r="1224" spans="1:2" x14ac:dyDescent="0.25">
      <c r="A1224">
        <f>A1173+9</f>
        <v>206</v>
      </c>
      <c r="B1224" s="24" t="str">
        <f ca="1">"#define SRD3_REG"&amp;A1172&amp;"   "&amp;N(INDIRECT("CONFIG!A"&amp;A1224))*8</f>
        <v>#define SRD3_REG10   8</v>
      </c>
    </row>
    <row r="1225" spans="1:2" x14ac:dyDescent="0.25">
      <c r="B1225" s="24" t="s">
        <v>50</v>
      </c>
    </row>
    <row r="1226" spans="1:2" x14ac:dyDescent="0.25">
      <c r="A1226">
        <f>A1173+10</f>
        <v>207</v>
      </c>
      <c r="B1226" s="24" t="str">
        <f ca="1">"#define SRD4_REG"&amp;A1172&amp;"   "&amp;N(INDIRECT("CONFIG!A"&amp;A1226))*16</f>
        <v>#define SRD4_REG10   0</v>
      </c>
    </row>
    <row r="1227" spans="1:2" x14ac:dyDescent="0.25">
      <c r="B1227" s="24" t="s">
        <v>51</v>
      </c>
    </row>
    <row r="1228" spans="1:2" x14ac:dyDescent="0.25">
      <c r="A1228">
        <f>A1173+11</f>
        <v>208</v>
      </c>
      <c r="B1228" s="24" t="str">
        <f ca="1">"#define SRD5_REG"&amp;A1172&amp;"   "&amp;N(INDIRECT("CONFIG!A"&amp;A1228))*32</f>
        <v>#define SRD5_REG10   0</v>
      </c>
    </row>
    <row r="1229" spans="1:2" x14ac:dyDescent="0.25">
      <c r="B1229" s="24" t="s">
        <v>52</v>
      </c>
    </row>
    <row r="1230" spans="1:2" x14ac:dyDescent="0.25">
      <c r="A1230">
        <f>A1173+12</f>
        <v>209</v>
      </c>
      <c r="B1230" s="24" t="str">
        <f ca="1">"#define SRD6_REG"&amp;A1172&amp;"   "&amp;N(INDIRECT("CONFIG!A"&amp;A1230))*64</f>
        <v>#define SRD6_REG10   0</v>
      </c>
    </row>
    <row r="1231" spans="1:2" x14ac:dyDescent="0.25">
      <c r="B1231" s="24" t="s">
        <v>53</v>
      </c>
    </row>
    <row r="1232" spans="1:2" x14ac:dyDescent="0.25">
      <c r="A1232">
        <f>A1173+13</f>
        <v>210</v>
      </c>
      <c r="B1232" s="24" t="str">
        <f ca="1">"#define SRD7_REG"&amp;A1172&amp;"   "&amp;N(INDIRECT("CONFIG!A"&amp;A1232))*128</f>
        <v>#define SRD7_REG10   0</v>
      </c>
    </row>
    <row r="1233" spans="1:2" x14ac:dyDescent="0.25">
      <c r="B1233" s="24" t="str">
        <f>"#define SRD_REG"&amp;A1172&amp;" ((SRD_USE_REG"&amp;A1172&amp;" == 0)?0: (SRD0_REG"&amp;A1172&amp;" | SRD1_REG"&amp;A1172&amp;" | SRD2_REG"&amp;A1172&amp;" | SRD3_REG"&amp;A1172&amp;" |\"</f>
        <v>#define SRD_REG10 ((SRD_USE_REG10 == 0)?0: (SRD0_REG10 | SRD1_REG10 | SRD2_REG10 | SRD3_REG10 |\</v>
      </c>
    </row>
    <row r="1234" spans="1:2" x14ac:dyDescent="0.25">
      <c r="B1234" s="24" t="str">
        <f>"                      SRD4_REG"&amp;A1172&amp;" | SRD5_REG"&amp;A1172&amp;" | SRD6_REG"&amp;A1172&amp;" | SRD7_REG"&amp;A1172&amp;" ))"</f>
        <v xml:space="preserve">                      SRD4_REG10 | SRD5_REG10 | SRD6_REG10 | SRD7_REG10 ))</v>
      </c>
    </row>
    <row r="1235" spans="1:2" x14ac:dyDescent="0.25">
      <c r="B1235" s="24" t="s">
        <v>54</v>
      </c>
    </row>
    <row r="1236" spans="1:2" x14ac:dyDescent="0.25">
      <c r="B1236" s="24" t="s">
        <v>55</v>
      </c>
    </row>
    <row r="1237" spans="1:2" x14ac:dyDescent="0.25">
      <c r="B1237" s="24" t="s">
        <v>56</v>
      </c>
    </row>
    <row r="1238" spans="1:2" x14ac:dyDescent="0.25">
      <c r="B1238" s="24" t="s">
        <v>57</v>
      </c>
    </row>
    <row r="1239" spans="1:2" x14ac:dyDescent="0.25">
      <c r="B1239" s="24" t="s">
        <v>58</v>
      </c>
    </row>
    <row r="1240" spans="1:2" x14ac:dyDescent="0.25">
      <c r="B1240" s="24" t="s">
        <v>59</v>
      </c>
    </row>
    <row r="1241" spans="1:2" x14ac:dyDescent="0.25">
      <c r="B1241" s="24" t="s">
        <v>261</v>
      </c>
    </row>
    <row r="1242" spans="1:2" x14ac:dyDescent="0.25">
      <c r="B1242" s="24" t="s">
        <v>60</v>
      </c>
    </row>
    <row r="1243" spans="1:2" x14ac:dyDescent="0.25">
      <c r="A1243">
        <f>A1173+14</f>
        <v>211</v>
      </c>
      <c r="B1243" s="24" t="str" cm="1">
        <f t="array" aca="1" ref="B1243" ca="1">"#define PERM_REG"&amp;A1172&amp;"  "&amp;INDIRECT("CONFIG!A"&amp;A1243)-IF(INDIRECT("CONFIG!A"&amp;A1243)&lt;5,1,0)</f>
        <v>#define PERM_REG10  1</v>
      </c>
    </row>
    <row r="1244" spans="1:2" x14ac:dyDescent="0.25">
      <c r="B1244" s="24" t="s">
        <v>61</v>
      </c>
    </row>
    <row r="1245" spans="1:2" x14ac:dyDescent="0.25">
      <c r="A1245">
        <f>A1173+15</f>
        <v>212</v>
      </c>
      <c r="B1245" s="24" t="str">
        <f ca="1">"#define XN_REG"&amp;A1172&amp;"   "&amp;N(INDIRECT("CONFIG!A"&amp;A1245))</f>
        <v>#define XN_REG10   0</v>
      </c>
    </row>
    <row r="1246" spans="1:2" x14ac:dyDescent="0.25">
      <c r="B1246" s="24" t="s">
        <v>231</v>
      </c>
    </row>
    <row r="1247" spans="1:2" x14ac:dyDescent="0.25">
      <c r="B1247" s="24" t="s">
        <v>62</v>
      </c>
    </row>
    <row r="1248" spans="1:2" x14ac:dyDescent="0.25">
      <c r="A1248">
        <f>A1173+16</f>
        <v>213</v>
      </c>
      <c r="B1248" s="24" t="str">
        <f ca="1">"#define SHARE_REG"&amp;A1172&amp;"   "&amp;"("&amp;N(INDIRECT("CONFIG!A"&amp;A1248))&amp;"&lt;&lt;MPU_RASR_S_Pos)"</f>
        <v>#define SHARE_REG10   (0&lt;&lt;MPU_RASR_S_Pos)</v>
      </c>
    </row>
    <row r="1249" spans="2:2" x14ac:dyDescent="0.25">
      <c r="B1249" s="24" t="s">
        <v>63</v>
      </c>
    </row>
    <row r="1250" spans="2:2" x14ac:dyDescent="0.25">
      <c r="B1250" s="24" t="s">
        <v>64</v>
      </c>
    </row>
    <row r="1251" spans="2:2" x14ac:dyDescent="0.25">
      <c r="B1251" s="24" t="s">
        <v>65</v>
      </c>
    </row>
    <row r="1252" spans="2:2" x14ac:dyDescent="0.25">
      <c r="B1252" s="24" t="s">
        <v>66</v>
      </c>
    </row>
    <row r="1253" spans="2:2" x14ac:dyDescent="0.25">
      <c r="B1253" s="24" t="s">
        <v>67</v>
      </c>
    </row>
    <row r="1254" spans="2:2" x14ac:dyDescent="0.25">
      <c r="B1254" s="24" t="s">
        <v>68</v>
      </c>
    </row>
    <row r="1255" spans="2:2" x14ac:dyDescent="0.25">
      <c r="B1255" s="24" t="s">
        <v>69</v>
      </c>
    </row>
    <row r="1256" spans="2:2" x14ac:dyDescent="0.25">
      <c r="B1256" s="24" t="s">
        <v>70</v>
      </c>
    </row>
    <row r="1257" spans="2:2" x14ac:dyDescent="0.25">
      <c r="B1257" s="24" t="s">
        <v>71</v>
      </c>
    </row>
    <row r="1258" spans="2:2" x14ac:dyDescent="0.25">
      <c r="B1258" s="24" t="s">
        <v>72</v>
      </c>
    </row>
    <row r="1259" spans="2:2" x14ac:dyDescent="0.25">
      <c r="B1259" s="24" t="s">
        <v>73</v>
      </c>
    </row>
    <row r="1260" spans="2:2" x14ac:dyDescent="0.25">
      <c r="B1260" s="24" t="s">
        <v>74</v>
      </c>
    </row>
    <row r="1261" spans="2:2" x14ac:dyDescent="0.25">
      <c r="B1261" s="24" t="s">
        <v>75</v>
      </c>
    </row>
    <row r="1262" spans="2:2" x14ac:dyDescent="0.25">
      <c r="B1262" s="24" t="s">
        <v>76</v>
      </c>
    </row>
    <row r="1263" spans="2:2" x14ac:dyDescent="0.25">
      <c r="B1263" s="24" t="s">
        <v>77</v>
      </c>
    </row>
    <row r="1264" spans="2:2" x14ac:dyDescent="0.25">
      <c r="B1264" s="24" t="s">
        <v>78</v>
      </c>
    </row>
    <row r="1265" spans="1:2" x14ac:dyDescent="0.25">
      <c r="B1265" s="24" t="s">
        <v>79</v>
      </c>
    </row>
    <row r="1266" spans="1:2" x14ac:dyDescent="0.25">
      <c r="B1266" s="24" t="s">
        <v>80</v>
      </c>
    </row>
    <row r="1267" spans="1:2" x14ac:dyDescent="0.25">
      <c r="B1267" s="24" t="s">
        <v>81</v>
      </c>
    </row>
    <row r="1268" spans="1:2" x14ac:dyDescent="0.25">
      <c r="B1268" s="24" t="s">
        <v>82</v>
      </c>
    </row>
    <row r="1269" spans="1:2" x14ac:dyDescent="0.25">
      <c r="B1269" s="24" t="s">
        <v>83</v>
      </c>
    </row>
    <row r="1270" spans="1:2" x14ac:dyDescent="0.25">
      <c r="B1270" s="24" t="s">
        <v>84</v>
      </c>
    </row>
    <row r="1271" spans="1:2" x14ac:dyDescent="0.25">
      <c r="B1271" s="24" t="s">
        <v>85</v>
      </c>
    </row>
    <row r="1272" spans="1:2" x14ac:dyDescent="0.25">
      <c r="B1272" s="24" t="s">
        <v>86</v>
      </c>
    </row>
    <row r="1273" spans="1:2" x14ac:dyDescent="0.25">
      <c r="B1273" s="24" t="s">
        <v>87</v>
      </c>
    </row>
    <row r="1274" spans="1:2" x14ac:dyDescent="0.25">
      <c r="B1274" s="24" t="s">
        <v>88</v>
      </c>
    </row>
    <row r="1275" spans="1:2" x14ac:dyDescent="0.25">
      <c r="B1275" s="24" t="s">
        <v>89</v>
      </c>
    </row>
    <row r="1276" spans="1:2" x14ac:dyDescent="0.25">
      <c r="B1276" s="24" t="s">
        <v>90</v>
      </c>
    </row>
    <row r="1277" spans="1:2" x14ac:dyDescent="0.25">
      <c r="B1277" s="24" t="s">
        <v>91</v>
      </c>
    </row>
    <row r="1278" spans="1:2" x14ac:dyDescent="0.25">
      <c r="B1278" s="24" t="s">
        <v>92</v>
      </c>
    </row>
    <row r="1279" spans="1:2" x14ac:dyDescent="0.25">
      <c r="B1279" s="24" t="s">
        <v>93</v>
      </c>
    </row>
    <row r="1280" spans="1:2" x14ac:dyDescent="0.25">
      <c r="A1280">
        <f>A1173+17</f>
        <v>214</v>
      </c>
      <c r="B1280" s="24" t="str" cm="1">
        <f t="array" aca="1" ref="B1280" ca="1">"#define ACCESS_REG"&amp;A1172&amp;"  "&amp;INDIRECT("CONFIG!A"&amp;INDIRECT("CONFIG!A"&amp;A1280)+344)</f>
        <v>#define ACCESS_REG10  0x020000</v>
      </c>
    </row>
    <row r="1281" spans="1:2" x14ac:dyDescent="0.25">
      <c r="B1281" s="24" t="str">
        <f>"#define TEXSCB_REG"&amp;A1172&amp;" (ACCESS_REG"&amp;A1172&amp;" | SHARE_REG"&amp;A1172&amp;")"</f>
        <v>#define TEXSCB_REG10 (ACCESS_REG10 | SHARE_REG10)</v>
      </c>
    </row>
    <row r="1282" spans="1:2" x14ac:dyDescent="0.25">
      <c r="B1282" s="24" t="str">
        <f>"//   &lt;/e&gt;   //MPU Region "&amp;A1172&amp;" ********************************"</f>
        <v>//   &lt;/e&gt;   //MPU Region 10 ********************************</v>
      </c>
    </row>
    <row r="1283" spans="1:2" x14ac:dyDescent="0.25">
      <c r="B1283" s="24"/>
    </row>
    <row r="1284" spans="1:2" x14ac:dyDescent="0.25">
      <c r="A1284" s="2">
        <f>A1172+1</f>
        <v>11</v>
      </c>
      <c r="B1284" s="24" t="str">
        <f>"// MPU Region "&amp;A1284&amp;" ********************************"</f>
        <v>// MPU Region 11 ********************************</v>
      </c>
    </row>
    <row r="1285" spans="1:2" x14ac:dyDescent="0.25">
      <c r="A1285" s="2">
        <f>A1173+19</f>
        <v>216</v>
      </c>
      <c r="B1285" s="24" t="str">
        <f>"// &lt;e&gt;Configure MPU Region "&amp;A1284</f>
        <v>// &lt;e&gt;Configure MPU Region 11</v>
      </c>
    </row>
    <row r="1286" spans="1:2" x14ac:dyDescent="0.25">
      <c r="B1286" s="24" t="s">
        <v>181</v>
      </c>
    </row>
    <row r="1287" spans="1:2" x14ac:dyDescent="0.25">
      <c r="A1287">
        <f>A1285</f>
        <v>216</v>
      </c>
      <c r="B1287" s="24" t="str">
        <f ca="1">"#define CONFIG_REG"&amp;A1284&amp;"   "&amp;N(INDIRECT("CONFIG!A"&amp;A1287))</f>
        <v>#define CONFIG_REG11   0</v>
      </c>
    </row>
    <row r="1288" spans="1:2" x14ac:dyDescent="0.25">
      <c r="B1288" s="24" t="s">
        <v>9</v>
      </c>
    </row>
    <row r="1289" spans="1:2" x14ac:dyDescent="0.25">
      <c r="A1289">
        <f>A1285+1</f>
        <v>217</v>
      </c>
      <c r="B1289" s="24" t="str">
        <f ca="1">"#define ENABLE_REG"&amp;A1284&amp;"   "&amp;N(INDIRECT("CONFIG!A"&amp;A1289))</f>
        <v>#define ENABLE_REG11   1</v>
      </c>
    </row>
    <row r="1290" spans="1:2" x14ac:dyDescent="0.25">
      <c r="B1290" s="24" t="s">
        <v>10</v>
      </c>
    </row>
    <row r="1291" spans="1:2" x14ac:dyDescent="0.25">
      <c r="B1291" s="24" t="s">
        <v>11</v>
      </c>
    </row>
    <row r="1292" spans="1:2" x14ac:dyDescent="0.25">
      <c r="A1292">
        <f>A1285+2</f>
        <v>218</v>
      </c>
      <c r="B1292" s="24" t="str" cm="1">
        <f t="array" aca="1" ref="B1292" ca="1">"#define BASE_REG"&amp;A1284&amp;"   0x"&amp;INDIRECT("CONFIG!A"&amp;A1292)</f>
        <v>#define BASE_REG11   0x00000000</v>
      </c>
    </row>
    <row r="1293" spans="1:2" x14ac:dyDescent="0.25">
      <c r="B1293" s="24" t="s">
        <v>12</v>
      </c>
    </row>
    <row r="1294" spans="1:2" x14ac:dyDescent="0.25">
      <c r="B1294" s="24" t="s">
        <v>13</v>
      </c>
    </row>
    <row r="1295" spans="1:2" x14ac:dyDescent="0.25">
      <c r="B1295" s="24" t="s">
        <v>14</v>
      </c>
    </row>
    <row r="1296" spans="1:2" x14ac:dyDescent="0.25">
      <c r="B1296" s="24" t="s">
        <v>15</v>
      </c>
    </row>
    <row r="1297" spans="2:2" x14ac:dyDescent="0.25">
      <c r="B1297" s="24" t="s">
        <v>16</v>
      </c>
    </row>
    <row r="1298" spans="2:2" x14ac:dyDescent="0.25">
      <c r="B1298" s="24" t="s">
        <v>17</v>
      </c>
    </row>
    <row r="1299" spans="2:2" x14ac:dyDescent="0.25">
      <c r="B1299" s="24" t="s">
        <v>18</v>
      </c>
    </row>
    <row r="1300" spans="2:2" x14ac:dyDescent="0.25">
      <c r="B1300" s="24" t="s">
        <v>19</v>
      </c>
    </row>
    <row r="1301" spans="2:2" x14ac:dyDescent="0.25">
      <c r="B1301" s="24" t="s">
        <v>20</v>
      </c>
    </row>
    <row r="1302" spans="2:2" x14ac:dyDescent="0.25">
      <c r="B1302" s="24" t="s">
        <v>21</v>
      </c>
    </row>
    <row r="1303" spans="2:2" x14ac:dyDescent="0.25">
      <c r="B1303" s="24" t="s">
        <v>22</v>
      </c>
    </row>
    <row r="1304" spans="2:2" x14ac:dyDescent="0.25">
      <c r="B1304" s="24" t="s">
        <v>23</v>
      </c>
    </row>
    <row r="1305" spans="2:2" x14ac:dyDescent="0.25">
      <c r="B1305" s="24" t="s">
        <v>24</v>
      </c>
    </row>
    <row r="1306" spans="2:2" x14ac:dyDescent="0.25">
      <c r="B1306" s="24" t="s">
        <v>25</v>
      </c>
    </row>
    <row r="1307" spans="2:2" x14ac:dyDescent="0.25">
      <c r="B1307" s="24" t="s">
        <v>26</v>
      </c>
    </row>
    <row r="1308" spans="2:2" x14ac:dyDescent="0.25">
      <c r="B1308" s="24" t="s">
        <v>27</v>
      </c>
    </row>
    <row r="1309" spans="2:2" x14ac:dyDescent="0.25">
      <c r="B1309" s="24" t="s">
        <v>28</v>
      </c>
    </row>
    <row r="1310" spans="2:2" x14ac:dyDescent="0.25">
      <c r="B1310" s="24" t="s">
        <v>29</v>
      </c>
    </row>
    <row r="1311" spans="2:2" x14ac:dyDescent="0.25">
      <c r="B1311" s="24" t="s">
        <v>30</v>
      </c>
    </row>
    <row r="1312" spans="2:2" x14ac:dyDescent="0.25">
      <c r="B1312" s="24" t="s">
        <v>31</v>
      </c>
    </row>
    <row r="1313" spans="1:2" x14ac:dyDescent="0.25">
      <c r="B1313" s="24" t="s">
        <v>32</v>
      </c>
    </row>
    <row r="1314" spans="1:2" x14ac:dyDescent="0.25">
      <c r="B1314" s="24" t="s">
        <v>33</v>
      </c>
    </row>
    <row r="1315" spans="1:2" x14ac:dyDescent="0.25">
      <c r="B1315" s="24" t="s">
        <v>34</v>
      </c>
    </row>
    <row r="1316" spans="1:2" x14ac:dyDescent="0.25">
      <c r="B1316" s="24" t="s">
        <v>35</v>
      </c>
    </row>
    <row r="1317" spans="1:2" x14ac:dyDescent="0.25">
      <c r="B1317" s="24" t="s">
        <v>36</v>
      </c>
    </row>
    <row r="1318" spans="1:2" x14ac:dyDescent="0.25">
      <c r="B1318" s="24" t="s">
        <v>37</v>
      </c>
    </row>
    <row r="1319" spans="1:2" x14ac:dyDescent="0.25">
      <c r="B1319" s="24" t="s">
        <v>38</v>
      </c>
    </row>
    <row r="1320" spans="1:2" x14ac:dyDescent="0.25">
      <c r="B1320" s="24" t="s">
        <v>39</v>
      </c>
    </row>
    <row r="1321" spans="1:2" x14ac:dyDescent="0.25">
      <c r="B1321" s="24" t="s">
        <v>40</v>
      </c>
    </row>
    <row r="1322" spans="1:2" x14ac:dyDescent="0.25">
      <c r="A1322">
        <f>A1285+3</f>
        <v>219</v>
      </c>
      <c r="B1322" s="24" t="str" cm="1">
        <f t="array" aca="1" ref="B1322" ca="1">"#define SIZE_REG"&amp;A1284&amp;"   "&amp;INDIRECT("CONFIG!A"&amp;A1322)+3</f>
        <v>#define SIZE_REG11   8</v>
      </c>
    </row>
    <row r="1323" spans="1:2" x14ac:dyDescent="0.25">
      <c r="B1323" s="24" t="s">
        <v>41</v>
      </c>
    </row>
    <row r="1324" spans="1:2" x14ac:dyDescent="0.25">
      <c r="B1324" s="24" t="s">
        <v>42</v>
      </c>
    </row>
    <row r="1325" spans="1:2" x14ac:dyDescent="0.25">
      <c r="B1325" s="24" t="s">
        <v>43</v>
      </c>
    </row>
    <row r="1326" spans="1:2" x14ac:dyDescent="0.25">
      <c r="B1326" s="24" t="s">
        <v>44</v>
      </c>
    </row>
    <row r="1327" spans="1:2" x14ac:dyDescent="0.25">
      <c r="B1327" s="24" t="s">
        <v>45</v>
      </c>
    </row>
    <row r="1328" spans="1:2" x14ac:dyDescent="0.25">
      <c r="A1328">
        <f>A1285+6</f>
        <v>222</v>
      </c>
      <c r="B1328" s="24" t="str">
        <f ca="1">"#define SRD_USE_REG"&amp;A1284&amp;"  "&amp;N(OR(INDIRECT("CONFIG!A"&amp;A1328&amp;":A"&amp;A1328+7&amp;"")))</f>
        <v>#define SRD_USE_REG11  0</v>
      </c>
    </row>
    <row r="1329" spans="1:2" x14ac:dyDescent="0.25">
      <c r="B1329" s="24" t="s">
        <v>46</v>
      </c>
    </row>
    <row r="1330" spans="1:2" x14ac:dyDescent="0.25">
      <c r="A1330">
        <f>A1285+6</f>
        <v>222</v>
      </c>
      <c r="B1330" s="24" t="str">
        <f ca="1">"#define SRD0_REG"&amp;A1284&amp;"   "&amp;N(INDIRECT("CONFIG!A"&amp;A1330))</f>
        <v>#define SRD0_REG11   0</v>
      </c>
    </row>
    <row r="1331" spans="1:2" x14ac:dyDescent="0.25">
      <c r="B1331" s="24" t="s">
        <v>47</v>
      </c>
    </row>
    <row r="1332" spans="1:2" x14ac:dyDescent="0.25">
      <c r="A1332">
        <f>A1285+7</f>
        <v>223</v>
      </c>
      <c r="B1332" s="24" t="str">
        <f ca="1">"#define SRD1_REG"&amp;A1284&amp;"   "&amp;N(INDIRECT("CONFIG!A"&amp;A1332))*2</f>
        <v>#define SRD1_REG11   0</v>
      </c>
    </row>
    <row r="1333" spans="1:2" x14ac:dyDescent="0.25">
      <c r="B1333" s="24" t="s">
        <v>48</v>
      </c>
    </row>
    <row r="1334" spans="1:2" x14ac:dyDescent="0.25">
      <c r="A1334">
        <f>A1285+8</f>
        <v>224</v>
      </c>
      <c r="B1334" s="24" t="str">
        <f ca="1">"#define SRD2_REG"&amp;A1284&amp;"   "&amp;N(INDIRECT("CONFIG!A"&amp;A1334))*4</f>
        <v>#define SRD2_REG11   0</v>
      </c>
    </row>
    <row r="1335" spans="1:2" x14ac:dyDescent="0.25">
      <c r="B1335" s="24" t="s">
        <v>49</v>
      </c>
    </row>
    <row r="1336" spans="1:2" x14ac:dyDescent="0.25">
      <c r="A1336">
        <f>A1285+9</f>
        <v>225</v>
      </c>
      <c r="B1336" s="24" t="str">
        <f ca="1">"#define SRD3_REG"&amp;A1284&amp;"   "&amp;N(INDIRECT("CONFIG!A"&amp;A1336))*8</f>
        <v>#define SRD3_REG11   0</v>
      </c>
    </row>
    <row r="1337" spans="1:2" x14ac:dyDescent="0.25">
      <c r="B1337" s="24" t="s">
        <v>50</v>
      </c>
    </row>
    <row r="1338" spans="1:2" x14ac:dyDescent="0.25">
      <c r="A1338">
        <f>A1285+10</f>
        <v>226</v>
      </c>
      <c r="B1338" s="24" t="str">
        <f ca="1">"#define SRD4_REG"&amp;A1284&amp;"   "&amp;N(INDIRECT("CONFIG!A"&amp;A1338))*16</f>
        <v>#define SRD4_REG11   0</v>
      </c>
    </row>
    <row r="1339" spans="1:2" x14ac:dyDescent="0.25">
      <c r="B1339" s="24" t="s">
        <v>51</v>
      </c>
    </row>
    <row r="1340" spans="1:2" x14ac:dyDescent="0.25">
      <c r="A1340">
        <f>A1285+11</f>
        <v>227</v>
      </c>
      <c r="B1340" s="24" t="str">
        <f ca="1">"#define SRD5_REG"&amp;A1284&amp;"   "&amp;N(INDIRECT("CONFIG!A"&amp;A1340))*32</f>
        <v>#define SRD5_REG11   0</v>
      </c>
    </row>
    <row r="1341" spans="1:2" x14ac:dyDescent="0.25">
      <c r="B1341" s="24" t="s">
        <v>52</v>
      </c>
    </row>
    <row r="1342" spans="1:2" x14ac:dyDescent="0.25">
      <c r="A1342">
        <f>A1285+12</f>
        <v>228</v>
      </c>
      <c r="B1342" s="24" t="str">
        <f ca="1">"#define SRD6_REG"&amp;A1284&amp;"   "&amp;N(INDIRECT("CONFIG!A"&amp;A1342))*64</f>
        <v>#define SRD6_REG11   0</v>
      </c>
    </row>
    <row r="1343" spans="1:2" x14ac:dyDescent="0.25">
      <c r="B1343" s="24" t="s">
        <v>53</v>
      </c>
    </row>
    <row r="1344" spans="1:2" x14ac:dyDescent="0.25">
      <c r="A1344">
        <f>A1285+13</f>
        <v>229</v>
      </c>
      <c r="B1344" s="24" t="str">
        <f ca="1">"#define SRD7_REG"&amp;A1284&amp;"   "&amp;N(INDIRECT("CONFIG!A"&amp;A1344))*128</f>
        <v>#define SRD7_REG11   0</v>
      </c>
    </row>
    <row r="1345" spans="1:2" x14ac:dyDescent="0.25">
      <c r="B1345" s="24" t="str">
        <f>"#define SRD_REG"&amp;A1284&amp;" ((SRD_USE_REG"&amp;A1284&amp;" == 0)?0: (SRD0_REG"&amp;A1284&amp;" | SRD1_REG"&amp;A1284&amp;" | SRD2_REG"&amp;A1284&amp;" | SRD3_REG"&amp;A1284&amp;" |\"</f>
        <v>#define SRD_REG11 ((SRD_USE_REG11 == 0)?0: (SRD0_REG11 | SRD1_REG11 | SRD2_REG11 | SRD3_REG11 |\</v>
      </c>
    </row>
    <row r="1346" spans="1:2" x14ac:dyDescent="0.25">
      <c r="B1346" s="24" t="str">
        <f>"                      SRD4_REG"&amp;A1284&amp;" | SRD5_REG"&amp;A1284&amp;" | SRD6_REG"&amp;A1284&amp;" | SRD7_REG"&amp;A1284&amp;" ))"</f>
        <v xml:space="preserve">                      SRD4_REG11 | SRD5_REG11 | SRD6_REG11 | SRD7_REG11 ))</v>
      </c>
    </row>
    <row r="1347" spans="1:2" x14ac:dyDescent="0.25">
      <c r="B1347" s="24" t="s">
        <v>54</v>
      </c>
    </row>
    <row r="1348" spans="1:2" x14ac:dyDescent="0.25">
      <c r="B1348" s="24" t="s">
        <v>55</v>
      </c>
    </row>
    <row r="1349" spans="1:2" x14ac:dyDescent="0.25">
      <c r="B1349" s="24" t="s">
        <v>56</v>
      </c>
    </row>
    <row r="1350" spans="1:2" x14ac:dyDescent="0.25">
      <c r="B1350" s="24" t="s">
        <v>57</v>
      </c>
    </row>
    <row r="1351" spans="1:2" x14ac:dyDescent="0.25">
      <c r="B1351" s="24" t="s">
        <v>58</v>
      </c>
    </row>
    <row r="1352" spans="1:2" x14ac:dyDescent="0.25">
      <c r="B1352" s="24" t="s">
        <v>59</v>
      </c>
    </row>
    <row r="1353" spans="1:2" x14ac:dyDescent="0.25">
      <c r="B1353" s="24" t="s">
        <v>261</v>
      </c>
    </row>
    <row r="1354" spans="1:2" x14ac:dyDescent="0.25">
      <c r="B1354" s="24" t="s">
        <v>60</v>
      </c>
    </row>
    <row r="1355" spans="1:2" x14ac:dyDescent="0.25">
      <c r="A1355">
        <f>A1285+14</f>
        <v>230</v>
      </c>
      <c r="B1355" s="24" t="str" cm="1">
        <f t="array" aca="1" ref="B1355" ca="1">"#define PERM_REG"&amp;A1284&amp;"  "&amp;INDIRECT("CONFIG!A"&amp;A1355)-IF(INDIRECT("CONFIG!A"&amp;A1355)&lt;5,1,0)</f>
        <v>#define PERM_REG11  1</v>
      </c>
    </row>
    <row r="1356" spans="1:2" x14ac:dyDescent="0.25">
      <c r="B1356" s="24" t="s">
        <v>61</v>
      </c>
    </row>
    <row r="1357" spans="1:2" x14ac:dyDescent="0.25">
      <c r="A1357">
        <f>A1285+15</f>
        <v>231</v>
      </c>
      <c r="B1357" s="24" t="str">
        <f ca="1">"#define XN_REG"&amp;A1284&amp;"   "&amp;N(INDIRECT("CONFIG!A"&amp;A1357))</f>
        <v>#define XN_REG11   0</v>
      </c>
    </row>
    <row r="1358" spans="1:2" x14ac:dyDescent="0.25">
      <c r="B1358" s="24" t="s">
        <v>231</v>
      </c>
    </row>
    <row r="1359" spans="1:2" x14ac:dyDescent="0.25">
      <c r="B1359" s="24" t="s">
        <v>62</v>
      </c>
    </row>
    <row r="1360" spans="1:2" x14ac:dyDescent="0.25">
      <c r="A1360">
        <f>A1285+16</f>
        <v>232</v>
      </c>
      <c r="B1360" s="24" t="str">
        <f ca="1">"#define SHARE_REG"&amp;A1284&amp;"   "&amp;"("&amp;N(INDIRECT("CONFIG!A"&amp;A1360))&amp;"&lt;&lt;MPU_RASR_S_Pos)"</f>
        <v>#define SHARE_REG11   (0&lt;&lt;MPU_RASR_S_Pos)</v>
      </c>
    </row>
    <row r="1361" spans="2:2" x14ac:dyDescent="0.25">
      <c r="B1361" s="24" t="s">
        <v>63</v>
      </c>
    </row>
    <row r="1362" spans="2:2" x14ac:dyDescent="0.25">
      <c r="B1362" s="24" t="s">
        <v>64</v>
      </c>
    </row>
    <row r="1363" spans="2:2" x14ac:dyDescent="0.25">
      <c r="B1363" s="24" t="s">
        <v>65</v>
      </c>
    </row>
    <row r="1364" spans="2:2" x14ac:dyDescent="0.25">
      <c r="B1364" s="24" t="s">
        <v>66</v>
      </c>
    </row>
    <row r="1365" spans="2:2" x14ac:dyDescent="0.25">
      <c r="B1365" s="24" t="s">
        <v>67</v>
      </c>
    </row>
    <row r="1366" spans="2:2" x14ac:dyDescent="0.25">
      <c r="B1366" s="24" t="s">
        <v>68</v>
      </c>
    </row>
    <row r="1367" spans="2:2" x14ac:dyDescent="0.25">
      <c r="B1367" s="24" t="s">
        <v>69</v>
      </c>
    </row>
    <row r="1368" spans="2:2" x14ac:dyDescent="0.25">
      <c r="B1368" s="24" t="s">
        <v>70</v>
      </c>
    </row>
    <row r="1369" spans="2:2" x14ac:dyDescent="0.25">
      <c r="B1369" s="24" t="s">
        <v>71</v>
      </c>
    </row>
    <row r="1370" spans="2:2" x14ac:dyDescent="0.25">
      <c r="B1370" s="24" t="s">
        <v>72</v>
      </c>
    </row>
    <row r="1371" spans="2:2" x14ac:dyDescent="0.25">
      <c r="B1371" s="24" t="s">
        <v>73</v>
      </c>
    </row>
    <row r="1372" spans="2:2" x14ac:dyDescent="0.25">
      <c r="B1372" s="24" t="s">
        <v>74</v>
      </c>
    </row>
    <row r="1373" spans="2:2" x14ac:dyDescent="0.25">
      <c r="B1373" s="24" t="s">
        <v>75</v>
      </c>
    </row>
    <row r="1374" spans="2:2" x14ac:dyDescent="0.25">
      <c r="B1374" s="24" t="s">
        <v>76</v>
      </c>
    </row>
    <row r="1375" spans="2:2" x14ac:dyDescent="0.25">
      <c r="B1375" s="24" t="s">
        <v>77</v>
      </c>
    </row>
    <row r="1376" spans="2:2" x14ac:dyDescent="0.25">
      <c r="B1376" s="24" t="s">
        <v>78</v>
      </c>
    </row>
    <row r="1377" spans="1:2" x14ac:dyDescent="0.25">
      <c r="B1377" s="24" t="s">
        <v>79</v>
      </c>
    </row>
    <row r="1378" spans="1:2" x14ac:dyDescent="0.25">
      <c r="B1378" s="24" t="s">
        <v>80</v>
      </c>
    </row>
    <row r="1379" spans="1:2" x14ac:dyDescent="0.25">
      <c r="B1379" s="24" t="s">
        <v>81</v>
      </c>
    </row>
    <row r="1380" spans="1:2" x14ac:dyDescent="0.25">
      <c r="B1380" s="24" t="s">
        <v>82</v>
      </c>
    </row>
    <row r="1381" spans="1:2" x14ac:dyDescent="0.25">
      <c r="B1381" s="24" t="s">
        <v>83</v>
      </c>
    </row>
    <row r="1382" spans="1:2" x14ac:dyDescent="0.25">
      <c r="B1382" s="24" t="s">
        <v>84</v>
      </c>
    </row>
    <row r="1383" spans="1:2" x14ac:dyDescent="0.25">
      <c r="B1383" s="24" t="s">
        <v>85</v>
      </c>
    </row>
    <row r="1384" spans="1:2" x14ac:dyDescent="0.25">
      <c r="B1384" s="24" t="s">
        <v>86</v>
      </c>
    </row>
    <row r="1385" spans="1:2" x14ac:dyDescent="0.25">
      <c r="B1385" s="24" t="s">
        <v>87</v>
      </c>
    </row>
    <row r="1386" spans="1:2" x14ac:dyDescent="0.25">
      <c r="B1386" s="24" t="s">
        <v>88</v>
      </c>
    </row>
    <row r="1387" spans="1:2" x14ac:dyDescent="0.25">
      <c r="B1387" s="24" t="s">
        <v>89</v>
      </c>
    </row>
    <row r="1388" spans="1:2" x14ac:dyDescent="0.25">
      <c r="B1388" s="24" t="s">
        <v>90</v>
      </c>
    </row>
    <row r="1389" spans="1:2" x14ac:dyDescent="0.25">
      <c r="B1389" s="24" t="s">
        <v>91</v>
      </c>
    </row>
    <row r="1390" spans="1:2" x14ac:dyDescent="0.25">
      <c r="B1390" s="24" t="s">
        <v>92</v>
      </c>
    </row>
    <row r="1391" spans="1:2" x14ac:dyDescent="0.25">
      <c r="B1391" s="24" t="s">
        <v>93</v>
      </c>
    </row>
    <row r="1392" spans="1:2" x14ac:dyDescent="0.25">
      <c r="A1392">
        <f>A1285+17</f>
        <v>233</v>
      </c>
      <c r="B1392" s="24" t="str" cm="1">
        <f t="array" aca="1" ref="B1392" ca="1">"#define ACCESS_REG"&amp;A1284&amp;"  "&amp;INDIRECT("CONFIG!A"&amp;INDIRECT("CONFIG!A"&amp;A1392)+344)</f>
        <v>#define ACCESS_REG11  0x020000</v>
      </c>
    </row>
    <row r="1393" spans="1:2" x14ac:dyDescent="0.25">
      <c r="B1393" s="24" t="str">
        <f>"#define TEXSCB_REG"&amp;A1284&amp;" (ACCESS_REG"&amp;A1284&amp;" | SHARE_REG"&amp;A1284&amp;")"</f>
        <v>#define TEXSCB_REG11 (ACCESS_REG11 | SHARE_REG11)</v>
      </c>
    </row>
    <row r="1394" spans="1:2" x14ac:dyDescent="0.25">
      <c r="B1394" s="24" t="str">
        <f>"//   &lt;/e&gt;   //MPU Region "&amp;A1284&amp;" ********************************"</f>
        <v>//   &lt;/e&gt;   //MPU Region 11 ********************************</v>
      </c>
    </row>
    <row r="1395" spans="1:2" x14ac:dyDescent="0.25">
      <c r="B1395" s="24"/>
    </row>
    <row r="1396" spans="1:2" x14ac:dyDescent="0.25">
      <c r="A1396" s="2">
        <f>A1284+1</f>
        <v>12</v>
      </c>
      <c r="B1396" s="24" t="str">
        <f>"// MPU Region "&amp;A1396&amp;" ********************************"</f>
        <v>// MPU Region 12 ********************************</v>
      </c>
    </row>
    <row r="1397" spans="1:2" x14ac:dyDescent="0.25">
      <c r="A1397" s="2">
        <f>A1285+19</f>
        <v>235</v>
      </c>
      <c r="B1397" s="24" t="str">
        <f>"// &lt;e&gt;Configure MPU Region "&amp;A1396</f>
        <v>// &lt;e&gt;Configure MPU Region 12</v>
      </c>
    </row>
    <row r="1398" spans="1:2" x14ac:dyDescent="0.25">
      <c r="B1398" s="24" t="s">
        <v>181</v>
      </c>
    </row>
    <row r="1399" spans="1:2" x14ac:dyDescent="0.25">
      <c r="A1399">
        <f>A1397</f>
        <v>235</v>
      </c>
      <c r="B1399" s="24" t="str">
        <f ca="1">"#define CONFIG_REG"&amp;A1396&amp;"   "&amp;N(INDIRECT("CONFIG!A"&amp;A1399))</f>
        <v>#define CONFIG_REG12   0</v>
      </c>
    </row>
    <row r="1400" spans="1:2" x14ac:dyDescent="0.25">
      <c r="B1400" s="24" t="s">
        <v>9</v>
      </c>
    </row>
    <row r="1401" spans="1:2" x14ac:dyDescent="0.25">
      <c r="A1401">
        <f>A1397+1</f>
        <v>236</v>
      </c>
      <c r="B1401" s="24" t="str">
        <f ca="1">"#define ENABLE_REG"&amp;A1396&amp;"   "&amp;N(INDIRECT("CONFIG!A"&amp;A1401))</f>
        <v>#define ENABLE_REG12   1</v>
      </c>
    </row>
    <row r="1402" spans="1:2" x14ac:dyDescent="0.25">
      <c r="B1402" s="24" t="s">
        <v>10</v>
      </c>
    </row>
    <row r="1403" spans="1:2" x14ac:dyDescent="0.25">
      <c r="B1403" s="24" t="s">
        <v>11</v>
      </c>
    </row>
    <row r="1404" spans="1:2" x14ac:dyDescent="0.25">
      <c r="A1404">
        <f>A1397+2</f>
        <v>237</v>
      </c>
      <c r="B1404" s="24" t="str" cm="1">
        <f t="array" aca="1" ref="B1404" ca="1">"#define BASE_REG"&amp;A1396&amp;"   0x"&amp;INDIRECT("CONFIG!A"&amp;A1404)</f>
        <v>#define BASE_REG12   0x00000000</v>
      </c>
    </row>
    <row r="1405" spans="1:2" x14ac:dyDescent="0.25">
      <c r="B1405" s="24" t="s">
        <v>12</v>
      </c>
    </row>
    <row r="1406" spans="1:2" x14ac:dyDescent="0.25">
      <c r="B1406" s="24" t="s">
        <v>13</v>
      </c>
    </row>
    <row r="1407" spans="1:2" x14ac:dyDescent="0.25">
      <c r="B1407" s="24" t="s">
        <v>14</v>
      </c>
    </row>
    <row r="1408" spans="1:2" x14ac:dyDescent="0.25">
      <c r="B1408" s="24" t="s">
        <v>15</v>
      </c>
    </row>
    <row r="1409" spans="2:2" x14ac:dyDescent="0.25">
      <c r="B1409" s="24" t="s">
        <v>16</v>
      </c>
    </row>
    <row r="1410" spans="2:2" x14ac:dyDescent="0.25">
      <c r="B1410" s="24" t="s">
        <v>17</v>
      </c>
    </row>
    <row r="1411" spans="2:2" x14ac:dyDescent="0.25">
      <c r="B1411" s="24" t="s">
        <v>18</v>
      </c>
    </row>
    <row r="1412" spans="2:2" x14ac:dyDescent="0.25">
      <c r="B1412" s="24" t="s">
        <v>19</v>
      </c>
    </row>
    <row r="1413" spans="2:2" x14ac:dyDescent="0.25">
      <c r="B1413" s="24" t="s">
        <v>20</v>
      </c>
    </row>
    <row r="1414" spans="2:2" x14ac:dyDescent="0.25">
      <c r="B1414" s="24" t="s">
        <v>21</v>
      </c>
    </row>
    <row r="1415" spans="2:2" x14ac:dyDescent="0.25">
      <c r="B1415" s="24" t="s">
        <v>22</v>
      </c>
    </row>
    <row r="1416" spans="2:2" x14ac:dyDescent="0.25">
      <c r="B1416" s="24" t="s">
        <v>23</v>
      </c>
    </row>
    <row r="1417" spans="2:2" x14ac:dyDescent="0.25">
      <c r="B1417" s="24" t="s">
        <v>24</v>
      </c>
    </row>
    <row r="1418" spans="2:2" x14ac:dyDescent="0.25">
      <c r="B1418" s="24" t="s">
        <v>25</v>
      </c>
    </row>
    <row r="1419" spans="2:2" x14ac:dyDescent="0.25">
      <c r="B1419" s="24" t="s">
        <v>26</v>
      </c>
    </row>
    <row r="1420" spans="2:2" x14ac:dyDescent="0.25">
      <c r="B1420" s="24" t="s">
        <v>27</v>
      </c>
    </row>
    <row r="1421" spans="2:2" x14ac:dyDescent="0.25">
      <c r="B1421" s="24" t="s">
        <v>28</v>
      </c>
    </row>
    <row r="1422" spans="2:2" x14ac:dyDescent="0.25">
      <c r="B1422" s="24" t="s">
        <v>29</v>
      </c>
    </row>
    <row r="1423" spans="2:2" x14ac:dyDescent="0.25">
      <c r="B1423" s="24" t="s">
        <v>30</v>
      </c>
    </row>
    <row r="1424" spans="2:2" x14ac:dyDescent="0.25">
      <c r="B1424" s="24" t="s">
        <v>31</v>
      </c>
    </row>
    <row r="1425" spans="1:2" x14ac:dyDescent="0.25">
      <c r="B1425" s="24" t="s">
        <v>32</v>
      </c>
    </row>
    <row r="1426" spans="1:2" x14ac:dyDescent="0.25">
      <c r="B1426" s="24" t="s">
        <v>33</v>
      </c>
    </row>
    <row r="1427" spans="1:2" x14ac:dyDescent="0.25">
      <c r="B1427" s="24" t="s">
        <v>34</v>
      </c>
    </row>
    <row r="1428" spans="1:2" x14ac:dyDescent="0.25">
      <c r="B1428" s="24" t="s">
        <v>35</v>
      </c>
    </row>
    <row r="1429" spans="1:2" x14ac:dyDescent="0.25">
      <c r="B1429" s="24" t="s">
        <v>36</v>
      </c>
    </row>
    <row r="1430" spans="1:2" x14ac:dyDescent="0.25">
      <c r="B1430" s="24" t="s">
        <v>37</v>
      </c>
    </row>
    <row r="1431" spans="1:2" x14ac:dyDescent="0.25">
      <c r="B1431" s="24" t="s">
        <v>38</v>
      </c>
    </row>
    <row r="1432" spans="1:2" x14ac:dyDescent="0.25">
      <c r="B1432" s="24" t="s">
        <v>39</v>
      </c>
    </row>
    <row r="1433" spans="1:2" x14ac:dyDescent="0.25">
      <c r="B1433" s="24" t="s">
        <v>40</v>
      </c>
    </row>
    <row r="1434" spans="1:2" x14ac:dyDescent="0.25">
      <c r="A1434">
        <f>A1397+3</f>
        <v>238</v>
      </c>
      <c r="B1434" s="24" t="str" cm="1">
        <f t="array" aca="1" ref="B1434" ca="1">"#define SIZE_REG"&amp;A1396&amp;"   "&amp;INDIRECT("CONFIG!A"&amp;A1434)+3</f>
        <v>#define SIZE_REG12   8</v>
      </c>
    </row>
    <row r="1435" spans="1:2" x14ac:dyDescent="0.25">
      <c r="B1435" s="24" t="s">
        <v>41</v>
      </c>
    </row>
    <row r="1436" spans="1:2" x14ac:dyDescent="0.25">
      <c r="B1436" s="24" t="s">
        <v>42</v>
      </c>
    </row>
    <row r="1437" spans="1:2" x14ac:dyDescent="0.25">
      <c r="B1437" s="24" t="s">
        <v>43</v>
      </c>
    </row>
    <row r="1438" spans="1:2" x14ac:dyDescent="0.25">
      <c r="B1438" s="24" t="s">
        <v>44</v>
      </c>
    </row>
    <row r="1439" spans="1:2" x14ac:dyDescent="0.25">
      <c r="B1439" s="24" t="s">
        <v>45</v>
      </c>
    </row>
    <row r="1440" spans="1:2" x14ac:dyDescent="0.25">
      <c r="A1440">
        <f>A1397+6</f>
        <v>241</v>
      </c>
      <c r="B1440" s="24" t="str">
        <f ca="1">"#define SRD_USE_REG"&amp;A1396&amp;"  "&amp;N(OR(INDIRECT("CONFIG!A"&amp;A1440&amp;":A"&amp;A1440+7&amp;"")))</f>
        <v>#define SRD_USE_REG12  0</v>
      </c>
    </row>
    <row r="1441" spans="1:2" x14ac:dyDescent="0.25">
      <c r="B1441" s="24" t="s">
        <v>46</v>
      </c>
    </row>
    <row r="1442" spans="1:2" x14ac:dyDescent="0.25">
      <c r="A1442">
        <f>A1397+6</f>
        <v>241</v>
      </c>
      <c r="B1442" s="24" t="str">
        <f ca="1">"#define SRD0_REG"&amp;A1396&amp;"   "&amp;N(INDIRECT("CONFIG!A"&amp;A1442))</f>
        <v>#define SRD0_REG12   0</v>
      </c>
    </row>
    <row r="1443" spans="1:2" x14ac:dyDescent="0.25">
      <c r="B1443" s="24" t="s">
        <v>47</v>
      </c>
    </row>
    <row r="1444" spans="1:2" x14ac:dyDescent="0.25">
      <c r="A1444">
        <f>A1397+7</f>
        <v>242</v>
      </c>
      <c r="B1444" s="24" t="str">
        <f ca="1">"#define SRD1_REG"&amp;A1396&amp;"   "&amp;N(INDIRECT("CONFIG!A"&amp;A1444))*2</f>
        <v>#define SRD1_REG12   0</v>
      </c>
    </row>
    <row r="1445" spans="1:2" x14ac:dyDescent="0.25">
      <c r="B1445" s="24" t="s">
        <v>48</v>
      </c>
    </row>
    <row r="1446" spans="1:2" x14ac:dyDescent="0.25">
      <c r="A1446">
        <f>A1397+8</f>
        <v>243</v>
      </c>
      <c r="B1446" s="24" t="str">
        <f ca="1">"#define SRD2_REG"&amp;A1396&amp;"   "&amp;N(INDIRECT("CONFIG!A"&amp;A1446))*4</f>
        <v>#define SRD2_REG12   0</v>
      </c>
    </row>
    <row r="1447" spans="1:2" x14ac:dyDescent="0.25">
      <c r="B1447" s="24" t="s">
        <v>49</v>
      </c>
    </row>
    <row r="1448" spans="1:2" x14ac:dyDescent="0.25">
      <c r="A1448">
        <f>A1397+9</f>
        <v>244</v>
      </c>
      <c r="B1448" s="24" t="str">
        <f ca="1">"#define SRD3_REG"&amp;A1396&amp;"   "&amp;N(INDIRECT("CONFIG!A"&amp;A1448))*8</f>
        <v>#define SRD3_REG12   0</v>
      </c>
    </row>
    <row r="1449" spans="1:2" x14ac:dyDescent="0.25">
      <c r="B1449" s="24" t="s">
        <v>50</v>
      </c>
    </row>
    <row r="1450" spans="1:2" x14ac:dyDescent="0.25">
      <c r="A1450">
        <f>A1397+10</f>
        <v>245</v>
      </c>
      <c r="B1450" s="24" t="str">
        <f ca="1">"#define SRD4_REG"&amp;A1396&amp;"   "&amp;N(INDIRECT("CONFIG!A"&amp;A1450))*16</f>
        <v>#define SRD4_REG12   0</v>
      </c>
    </row>
    <row r="1451" spans="1:2" x14ac:dyDescent="0.25">
      <c r="B1451" s="24" t="s">
        <v>51</v>
      </c>
    </row>
    <row r="1452" spans="1:2" x14ac:dyDescent="0.25">
      <c r="A1452">
        <f>A1397+11</f>
        <v>246</v>
      </c>
      <c r="B1452" s="24" t="str">
        <f ca="1">"#define SRD5_REG"&amp;A1396&amp;"   "&amp;N(INDIRECT("CONFIG!A"&amp;A1452))*32</f>
        <v>#define SRD5_REG12   0</v>
      </c>
    </row>
    <row r="1453" spans="1:2" x14ac:dyDescent="0.25">
      <c r="B1453" s="24" t="s">
        <v>52</v>
      </c>
    </row>
    <row r="1454" spans="1:2" x14ac:dyDescent="0.25">
      <c r="A1454">
        <f>A1397+12</f>
        <v>247</v>
      </c>
      <c r="B1454" s="24" t="str">
        <f ca="1">"#define SRD6_REG"&amp;A1396&amp;"   "&amp;N(INDIRECT("CONFIG!A"&amp;A1454))*64</f>
        <v>#define SRD6_REG12   0</v>
      </c>
    </row>
    <row r="1455" spans="1:2" x14ac:dyDescent="0.25">
      <c r="B1455" s="24" t="s">
        <v>53</v>
      </c>
    </row>
    <row r="1456" spans="1:2" x14ac:dyDescent="0.25">
      <c r="A1456">
        <f>A1397+13</f>
        <v>248</v>
      </c>
      <c r="B1456" s="24" t="str">
        <f ca="1">"#define SRD7_REG"&amp;A1396&amp;"   "&amp;N(INDIRECT("CONFIG!A"&amp;A1456))*128</f>
        <v>#define SRD7_REG12   0</v>
      </c>
    </row>
    <row r="1457" spans="1:2" x14ac:dyDescent="0.25">
      <c r="B1457" s="24" t="str">
        <f>"#define SRD_REG"&amp;A1396&amp;" ((SRD_USE_REG"&amp;A1396&amp;" == 0)?0: (SRD0_REG"&amp;A1396&amp;" | SRD1_REG"&amp;A1396&amp;" | SRD2_REG"&amp;A1396&amp;" | SRD3_REG"&amp;A1396&amp;" |\"</f>
        <v>#define SRD_REG12 ((SRD_USE_REG12 == 0)?0: (SRD0_REG12 | SRD1_REG12 | SRD2_REG12 | SRD3_REG12 |\</v>
      </c>
    </row>
    <row r="1458" spans="1:2" x14ac:dyDescent="0.25">
      <c r="B1458" s="24" t="str">
        <f>"                      SRD4_REG"&amp;A1396&amp;" | SRD5_REG"&amp;A1396&amp;" | SRD6_REG"&amp;A1396&amp;" | SRD7_REG"&amp;A1396&amp;" ))"</f>
        <v xml:space="preserve">                      SRD4_REG12 | SRD5_REG12 | SRD6_REG12 | SRD7_REG12 ))</v>
      </c>
    </row>
    <row r="1459" spans="1:2" x14ac:dyDescent="0.25">
      <c r="B1459" s="24" t="s">
        <v>54</v>
      </c>
    </row>
    <row r="1460" spans="1:2" x14ac:dyDescent="0.25">
      <c r="B1460" s="24" t="s">
        <v>55</v>
      </c>
    </row>
    <row r="1461" spans="1:2" x14ac:dyDescent="0.25">
      <c r="B1461" s="24" t="s">
        <v>56</v>
      </c>
    </row>
    <row r="1462" spans="1:2" x14ac:dyDescent="0.25">
      <c r="B1462" s="24" t="s">
        <v>57</v>
      </c>
    </row>
    <row r="1463" spans="1:2" x14ac:dyDescent="0.25">
      <c r="B1463" s="24" t="s">
        <v>58</v>
      </c>
    </row>
    <row r="1464" spans="1:2" x14ac:dyDescent="0.25">
      <c r="B1464" s="24" t="s">
        <v>59</v>
      </c>
    </row>
    <row r="1465" spans="1:2" x14ac:dyDescent="0.25">
      <c r="B1465" s="24" t="s">
        <v>261</v>
      </c>
    </row>
    <row r="1466" spans="1:2" x14ac:dyDescent="0.25">
      <c r="B1466" s="24" t="s">
        <v>60</v>
      </c>
    </row>
    <row r="1467" spans="1:2" x14ac:dyDescent="0.25">
      <c r="A1467">
        <f>A1397+14</f>
        <v>249</v>
      </c>
      <c r="B1467" s="24" t="str" cm="1">
        <f t="array" aca="1" ref="B1467" ca="1">"#define PERM_REG"&amp;A1396&amp;"  "&amp;INDIRECT("CONFIG!A"&amp;A1467)-IF(INDIRECT("CONFIG!A"&amp;A1467)&lt;5,1,0)</f>
        <v>#define PERM_REG12  1</v>
      </c>
    </row>
    <row r="1468" spans="1:2" x14ac:dyDescent="0.25">
      <c r="B1468" s="24" t="s">
        <v>61</v>
      </c>
    </row>
    <row r="1469" spans="1:2" x14ac:dyDescent="0.25">
      <c r="A1469">
        <f>A1397+15</f>
        <v>250</v>
      </c>
      <c r="B1469" s="24" t="str">
        <f ca="1">"#define XN_REG"&amp;A1396&amp;"   "&amp;N(INDIRECT("CONFIG!A"&amp;A1469))</f>
        <v>#define XN_REG12   0</v>
      </c>
    </row>
    <row r="1470" spans="1:2" x14ac:dyDescent="0.25">
      <c r="B1470" s="24" t="s">
        <v>231</v>
      </c>
    </row>
    <row r="1471" spans="1:2" x14ac:dyDescent="0.25">
      <c r="B1471" s="24" t="s">
        <v>62</v>
      </c>
    </row>
    <row r="1472" spans="1:2" x14ac:dyDescent="0.25">
      <c r="A1472">
        <f>A1397+16</f>
        <v>251</v>
      </c>
      <c r="B1472" s="24" t="str">
        <f ca="1">"#define SHARE_REG"&amp;A1396&amp;"   "&amp;"("&amp;N(INDIRECT("CONFIG!A"&amp;A1472))&amp;"&lt;&lt;MPU_RASR_S_Pos)"</f>
        <v>#define SHARE_REG12   (0&lt;&lt;MPU_RASR_S_Pos)</v>
      </c>
    </row>
    <row r="1473" spans="2:2" x14ac:dyDescent="0.25">
      <c r="B1473" s="24" t="s">
        <v>63</v>
      </c>
    </row>
    <row r="1474" spans="2:2" x14ac:dyDescent="0.25">
      <c r="B1474" s="24" t="s">
        <v>64</v>
      </c>
    </row>
    <row r="1475" spans="2:2" x14ac:dyDescent="0.25">
      <c r="B1475" s="24" t="s">
        <v>65</v>
      </c>
    </row>
    <row r="1476" spans="2:2" x14ac:dyDescent="0.25">
      <c r="B1476" s="24" t="s">
        <v>66</v>
      </c>
    </row>
    <row r="1477" spans="2:2" x14ac:dyDescent="0.25">
      <c r="B1477" s="24" t="s">
        <v>67</v>
      </c>
    </row>
    <row r="1478" spans="2:2" x14ac:dyDescent="0.25">
      <c r="B1478" s="24" t="s">
        <v>68</v>
      </c>
    </row>
    <row r="1479" spans="2:2" x14ac:dyDescent="0.25">
      <c r="B1479" s="24" t="s">
        <v>69</v>
      </c>
    </row>
    <row r="1480" spans="2:2" x14ac:dyDescent="0.25">
      <c r="B1480" s="24" t="s">
        <v>70</v>
      </c>
    </row>
    <row r="1481" spans="2:2" x14ac:dyDescent="0.25">
      <c r="B1481" s="24" t="s">
        <v>71</v>
      </c>
    </row>
    <row r="1482" spans="2:2" x14ac:dyDescent="0.25">
      <c r="B1482" s="24" t="s">
        <v>72</v>
      </c>
    </row>
    <row r="1483" spans="2:2" x14ac:dyDescent="0.25">
      <c r="B1483" s="24" t="s">
        <v>73</v>
      </c>
    </row>
    <row r="1484" spans="2:2" x14ac:dyDescent="0.25">
      <c r="B1484" s="24" t="s">
        <v>74</v>
      </c>
    </row>
    <row r="1485" spans="2:2" x14ac:dyDescent="0.25">
      <c r="B1485" s="24" t="s">
        <v>75</v>
      </c>
    </row>
    <row r="1486" spans="2:2" x14ac:dyDescent="0.25">
      <c r="B1486" s="24" t="s">
        <v>76</v>
      </c>
    </row>
    <row r="1487" spans="2:2" x14ac:dyDescent="0.25">
      <c r="B1487" s="24" t="s">
        <v>77</v>
      </c>
    </row>
    <row r="1488" spans="2:2" x14ac:dyDescent="0.25">
      <c r="B1488" s="24" t="s">
        <v>78</v>
      </c>
    </row>
    <row r="1489" spans="1:2" x14ac:dyDescent="0.25">
      <c r="B1489" s="24" t="s">
        <v>79</v>
      </c>
    </row>
    <row r="1490" spans="1:2" x14ac:dyDescent="0.25">
      <c r="B1490" s="24" t="s">
        <v>80</v>
      </c>
    </row>
    <row r="1491" spans="1:2" x14ac:dyDescent="0.25">
      <c r="B1491" s="24" t="s">
        <v>81</v>
      </c>
    </row>
    <row r="1492" spans="1:2" x14ac:dyDescent="0.25">
      <c r="B1492" s="24" t="s">
        <v>82</v>
      </c>
    </row>
    <row r="1493" spans="1:2" x14ac:dyDescent="0.25">
      <c r="B1493" s="24" t="s">
        <v>83</v>
      </c>
    </row>
    <row r="1494" spans="1:2" x14ac:dyDescent="0.25">
      <c r="B1494" s="24" t="s">
        <v>84</v>
      </c>
    </row>
    <row r="1495" spans="1:2" x14ac:dyDescent="0.25">
      <c r="B1495" s="24" t="s">
        <v>85</v>
      </c>
    </row>
    <row r="1496" spans="1:2" x14ac:dyDescent="0.25">
      <c r="B1496" s="24" t="s">
        <v>86</v>
      </c>
    </row>
    <row r="1497" spans="1:2" x14ac:dyDescent="0.25">
      <c r="B1497" s="24" t="s">
        <v>87</v>
      </c>
    </row>
    <row r="1498" spans="1:2" x14ac:dyDescent="0.25">
      <c r="B1498" s="24" t="s">
        <v>88</v>
      </c>
    </row>
    <row r="1499" spans="1:2" x14ac:dyDescent="0.25">
      <c r="B1499" s="24" t="s">
        <v>89</v>
      </c>
    </row>
    <row r="1500" spans="1:2" x14ac:dyDescent="0.25">
      <c r="B1500" s="24" t="s">
        <v>90</v>
      </c>
    </row>
    <row r="1501" spans="1:2" x14ac:dyDescent="0.25">
      <c r="B1501" s="24" t="s">
        <v>91</v>
      </c>
    </row>
    <row r="1502" spans="1:2" x14ac:dyDescent="0.25">
      <c r="B1502" s="24" t="s">
        <v>92</v>
      </c>
    </row>
    <row r="1503" spans="1:2" x14ac:dyDescent="0.25">
      <c r="B1503" s="24" t="s">
        <v>93</v>
      </c>
    </row>
    <row r="1504" spans="1:2" x14ac:dyDescent="0.25">
      <c r="A1504">
        <f>A1397+17</f>
        <v>252</v>
      </c>
      <c r="B1504" s="24" t="str" cm="1">
        <f t="array" aca="1" ref="B1504" ca="1">"#define ACCESS_REG"&amp;A1396&amp;"  "&amp;INDIRECT("CONFIG!A"&amp;INDIRECT("CONFIG!A"&amp;A1504)+344)</f>
        <v>#define ACCESS_REG12  0x020000</v>
      </c>
    </row>
    <row r="1505" spans="1:2" x14ac:dyDescent="0.25">
      <c r="B1505" s="24" t="str">
        <f>"#define TEXSCB_REG"&amp;A1396&amp;" (ACCESS_REG"&amp;A1396&amp;" | SHARE_REG"&amp;A1396&amp;")"</f>
        <v>#define TEXSCB_REG12 (ACCESS_REG12 | SHARE_REG12)</v>
      </c>
    </row>
    <row r="1506" spans="1:2" x14ac:dyDescent="0.25">
      <c r="B1506" s="24" t="str">
        <f>"//   &lt;/e&gt;   //MPU Region "&amp;A1396&amp;" ********************************"</f>
        <v>//   &lt;/e&gt;   //MPU Region 12 ********************************</v>
      </c>
    </row>
    <row r="1507" spans="1:2" x14ac:dyDescent="0.25">
      <c r="B1507" s="24"/>
    </row>
    <row r="1508" spans="1:2" x14ac:dyDescent="0.25">
      <c r="A1508" s="2">
        <f>A1396+1</f>
        <v>13</v>
      </c>
      <c r="B1508" s="24" t="str">
        <f>"// MPU Region "&amp;A1508&amp;" ********************************"</f>
        <v>// MPU Region 13 ********************************</v>
      </c>
    </row>
    <row r="1509" spans="1:2" x14ac:dyDescent="0.25">
      <c r="A1509" s="2">
        <f>A1397+19</f>
        <v>254</v>
      </c>
      <c r="B1509" s="24" t="str">
        <f>"// &lt;e&gt;Configure MPU Region "&amp;A1508</f>
        <v>// &lt;e&gt;Configure MPU Region 13</v>
      </c>
    </row>
    <row r="1510" spans="1:2" x14ac:dyDescent="0.25">
      <c r="B1510" s="24" t="s">
        <v>181</v>
      </c>
    </row>
    <row r="1511" spans="1:2" x14ac:dyDescent="0.25">
      <c r="A1511">
        <f>A1509</f>
        <v>254</v>
      </c>
      <c r="B1511" s="24" t="str">
        <f ca="1">"#define CONFIG_REG"&amp;A1508&amp;"   "&amp;N(INDIRECT("CONFIG!A"&amp;A1511))</f>
        <v>#define CONFIG_REG13   0</v>
      </c>
    </row>
    <row r="1512" spans="1:2" x14ac:dyDescent="0.25">
      <c r="B1512" s="24" t="s">
        <v>9</v>
      </c>
    </row>
    <row r="1513" spans="1:2" x14ac:dyDescent="0.25">
      <c r="A1513">
        <f>A1509+1</f>
        <v>255</v>
      </c>
      <c r="B1513" s="24" t="str">
        <f ca="1">"#define ENABLE_REG"&amp;A1508&amp;"   "&amp;N(INDIRECT("CONFIG!A"&amp;A1513))</f>
        <v>#define ENABLE_REG13   1</v>
      </c>
    </row>
    <row r="1514" spans="1:2" x14ac:dyDescent="0.25">
      <c r="B1514" s="24" t="s">
        <v>10</v>
      </c>
    </row>
    <row r="1515" spans="1:2" x14ac:dyDescent="0.25">
      <c r="B1515" s="24" t="s">
        <v>11</v>
      </c>
    </row>
    <row r="1516" spans="1:2" x14ac:dyDescent="0.25">
      <c r="A1516">
        <f>A1509+2</f>
        <v>256</v>
      </c>
      <c r="B1516" s="24" t="str" cm="1">
        <f t="array" aca="1" ref="B1516" ca="1">"#define BASE_REG"&amp;A1508&amp;"   0x"&amp;INDIRECT("CONFIG!A"&amp;A1516)</f>
        <v>#define BASE_REG13   0x00000000</v>
      </c>
    </row>
    <row r="1517" spans="1:2" x14ac:dyDescent="0.25">
      <c r="B1517" s="24" t="s">
        <v>12</v>
      </c>
    </row>
    <row r="1518" spans="1:2" x14ac:dyDescent="0.25">
      <c r="B1518" s="24" t="s">
        <v>13</v>
      </c>
    </row>
    <row r="1519" spans="1:2" x14ac:dyDescent="0.25">
      <c r="B1519" s="24" t="s">
        <v>14</v>
      </c>
    </row>
    <row r="1520" spans="1:2" x14ac:dyDescent="0.25">
      <c r="B1520" s="24" t="s">
        <v>15</v>
      </c>
    </row>
    <row r="1521" spans="2:2" x14ac:dyDescent="0.25">
      <c r="B1521" s="24" t="s">
        <v>16</v>
      </c>
    </row>
    <row r="1522" spans="2:2" x14ac:dyDescent="0.25">
      <c r="B1522" s="24" t="s">
        <v>17</v>
      </c>
    </row>
    <row r="1523" spans="2:2" x14ac:dyDescent="0.25">
      <c r="B1523" s="24" t="s">
        <v>18</v>
      </c>
    </row>
    <row r="1524" spans="2:2" x14ac:dyDescent="0.25">
      <c r="B1524" s="24" t="s">
        <v>19</v>
      </c>
    </row>
    <row r="1525" spans="2:2" x14ac:dyDescent="0.25">
      <c r="B1525" s="24" t="s">
        <v>20</v>
      </c>
    </row>
    <row r="1526" spans="2:2" x14ac:dyDescent="0.25">
      <c r="B1526" s="24" t="s">
        <v>21</v>
      </c>
    </row>
    <row r="1527" spans="2:2" x14ac:dyDescent="0.25">
      <c r="B1527" s="24" t="s">
        <v>22</v>
      </c>
    </row>
    <row r="1528" spans="2:2" x14ac:dyDescent="0.25">
      <c r="B1528" s="24" t="s">
        <v>23</v>
      </c>
    </row>
    <row r="1529" spans="2:2" x14ac:dyDescent="0.25">
      <c r="B1529" s="24" t="s">
        <v>24</v>
      </c>
    </row>
    <row r="1530" spans="2:2" x14ac:dyDescent="0.25">
      <c r="B1530" s="24" t="s">
        <v>25</v>
      </c>
    </row>
    <row r="1531" spans="2:2" x14ac:dyDescent="0.25">
      <c r="B1531" s="24" t="s">
        <v>26</v>
      </c>
    </row>
    <row r="1532" spans="2:2" x14ac:dyDescent="0.25">
      <c r="B1532" s="24" t="s">
        <v>27</v>
      </c>
    </row>
    <row r="1533" spans="2:2" x14ac:dyDescent="0.25">
      <c r="B1533" s="24" t="s">
        <v>28</v>
      </c>
    </row>
    <row r="1534" spans="2:2" x14ac:dyDescent="0.25">
      <c r="B1534" s="24" t="s">
        <v>29</v>
      </c>
    </row>
    <row r="1535" spans="2:2" x14ac:dyDescent="0.25">
      <c r="B1535" s="24" t="s">
        <v>30</v>
      </c>
    </row>
    <row r="1536" spans="2:2" x14ac:dyDescent="0.25">
      <c r="B1536" s="24" t="s">
        <v>31</v>
      </c>
    </row>
    <row r="1537" spans="1:2" x14ac:dyDescent="0.25">
      <c r="B1537" s="24" t="s">
        <v>32</v>
      </c>
    </row>
    <row r="1538" spans="1:2" x14ac:dyDescent="0.25">
      <c r="B1538" s="24" t="s">
        <v>33</v>
      </c>
    </row>
    <row r="1539" spans="1:2" x14ac:dyDescent="0.25">
      <c r="B1539" s="24" t="s">
        <v>34</v>
      </c>
    </row>
    <row r="1540" spans="1:2" x14ac:dyDescent="0.25">
      <c r="B1540" s="24" t="s">
        <v>35</v>
      </c>
    </row>
    <row r="1541" spans="1:2" x14ac:dyDescent="0.25">
      <c r="B1541" s="24" t="s">
        <v>36</v>
      </c>
    </row>
    <row r="1542" spans="1:2" x14ac:dyDescent="0.25">
      <c r="B1542" s="24" t="s">
        <v>37</v>
      </c>
    </row>
    <row r="1543" spans="1:2" x14ac:dyDescent="0.25">
      <c r="B1543" s="24" t="s">
        <v>38</v>
      </c>
    </row>
    <row r="1544" spans="1:2" x14ac:dyDescent="0.25">
      <c r="B1544" s="24" t="s">
        <v>39</v>
      </c>
    </row>
    <row r="1545" spans="1:2" x14ac:dyDescent="0.25">
      <c r="B1545" s="24" t="s">
        <v>40</v>
      </c>
    </row>
    <row r="1546" spans="1:2" x14ac:dyDescent="0.25">
      <c r="A1546">
        <f>A1509+3</f>
        <v>257</v>
      </c>
      <c r="B1546" s="24" t="str" cm="1">
        <f t="array" aca="1" ref="B1546" ca="1">"#define SIZE_REG"&amp;A1508&amp;"   "&amp;INDIRECT("CONFIG!A"&amp;A1546)+3</f>
        <v>#define SIZE_REG13   8</v>
      </c>
    </row>
    <row r="1547" spans="1:2" x14ac:dyDescent="0.25">
      <c r="B1547" s="24" t="s">
        <v>41</v>
      </c>
    </row>
    <row r="1548" spans="1:2" x14ac:dyDescent="0.25">
      <c r="B1548" s="24" t="s">
        <v>42</v>
      </c>
    </row>
    <row r="1549" spans="1:2" x14ac:dyDescent="0.25">
      <c r="B1549" s="24" t="s">
        <v>43</v>
      </c>
    </row>
    <row r="1550" spans="1:2" x14ac:dyDescent="0.25">
      <c r="B1550" s="24" t="s">
        <v>44</v>
      </c>
    </row>
    <row r="1551" spans="1:2" x14ac:dyDescent="0.25">
      <c r="B1551" s="24" t="s">
        <v>45</v>
      </c>
    </row>
    <row r="1552" spans="1:2" x14ac:dyDescent="0.25">
      <c r="A1552">
        <f>A1509+6</f>
        <v>260</v>
      </c>
      <c r="B1552" s="24" t="str">
        <f ca="1">"#define SRD_USE_REG"&amp;A1508&amp;"  "&amp;N(OR(INDIRECT("CONFIG!A"&amp;A1552&amp;":A"&amp;A1552+7&amp;"")))</f>
        <v>#define SRD_USE_REG13  0</v>
      </c>
    </row>
    <row r="1553" spans="1:2" x14ac:dyDescent="0.25">
      <c r="B1553" s="24" t="s">
        <v>46</v>
      </c>
    </row>
    <row r="1554" spans="1:2" x14ac:dyDescent="0.25">
      <c r="A1554">
        <f>A1509+6</f>
        <v>260</v>
      </c>
      <c r="B1554" s="24" t="str">
        <f ca="1">"#define SRD0_REG"&amp;A1508&amp;"   "&amp;N(INDIRECT("CONFIG!A"&amp;A1554))</f>
        <v>#define SRD0_REG13   0</v>
      </c>
    </row>
    <row r="1555" spans="1:2" x14ac:dyDescent="0.25">
      <c r="B1555" s="24" t="s">
        <v>47</v>
      </c>
    </row>
    <row r="1556" spans="1:2" x14ac:dyDescent="0.25">
      <c r="A1556">
        <f>A1509+7</f>
        <v>261</v>
      </c>
      <c r="B1556" s="24" t="str">
        <f ca="1">"#define SRD1_REG"&amp;A1508&amp;"   "&amp;N(INDIRECT("CONFIG!A"&amp;A1556))*2</f>
        <v>#define SRD1_REG13   0</v>
      </c>
    </row>
    <row r="1557" spans="1:2" x14ac:dyDescent="0.25">
      <c r="B1557" s="24" t="s">
        <v>48</v>
      </c>
    </row>
    <row r="1558" spans="1:2" x14ac:dyDescent="0.25">
      <c r="A1558">
        <f>A1509+8</f>
        <v>262</v>
      </c>
      <c r="B1558" s="24" t="str">
        <f ca="1">"#define SRD2_REG"&amp;A1508&amp;"   "&amp;N(INDIRECT("CONFIG!A"&amp;A1558))*4</f>
        <v>#define SRD2_REG13   0</v>
      </c>
    </row>
    <row r="1559" spans="1:2" x14ac:dyDescent="0.25">
      <c r="B1559" s="24" t="s">
        <v>49</v>
      </c>
    </row>
    <row r="1560" spans="1:2" x14ac:dyDescent="0.25">
      <c r="A1560">
        <f>A1509+9</f>
        <v>263</v>
      </c>
      <c r="B1560" s="24" t="str">
        <f ca="1">"#define SRD3_REG"&amp;A1508&amp;"   "&amp;N(INDIRECT("CONFIG!A"&amp;A1560))*8</f>
        <v>#define SRD3_REG13   0</v>
      </c>
    </row>
    <row r="1561" spans="1:2" x14ac:dyDescent="0.25">
      <c r="B1561" s="24" t="s">
        <v>50</v>
      </c>
    </row>
    <row r="1562" spans="1:2" x14ac:dyDescent="0.25">
      <c r="A1562">
        <f>A1509+10</f>
        <v>264</v>
      </c>
      <c r="B1562" s="24" t="str">
        <f ca="1">"#define SRD4_REG"&amp;A1508&amp;"   "&amp;N(INDIRECT("CONFIG!A"&amp;A1562))*16</f>
        <v>#define SRD4_REG13   0</v>
      </c>
    </row>
    <row r="1563" spans="1:2" x14ac:dyDescent="0.25">
      <c r="B1563" s="24" t="s">
        <v>51</v>
      </c>
    </row>
    <row r="1564" spans="1:2" x14ac:dyDescent="0.25">
      <c r="A1564">
        <f>A1509+11</f>
        <v>265</v>
      </c>
      <c r="B1564" s="24" t="str">
        <f ca="1">"#define SRD5_REG"&amp;A1508&amp;"   "&amp;N(INDIRECT("CONFIG!A"&amp;A1564))*32</f>
        <v>#define SRD5_REG13   0</v>
      </c>
    </row>
    <row r="1565" spans="1:2" x14ac:dyDescent="0.25">
      <c r="B1565" s="24" t="s">
        <v>52</v>
      </c>
    </row>
    <row r="1566" spans="1:2" x14ac:dyDescent="0.25">
      <c r="A1566">
        <f>A1509+12</f>
        <v>266</v>
      </c>
      <c r="B1566" s="24" t="str">
        <f ca="1">"#define SRD6_REG"&amp;A1508&amp;"   "&amp;N(INDIRECT("CONFIG!A"&amp;A1566))*64</f>
        <v>#define SRD6_REG13   0</v>
      </c>
    </row>
    <row r="1567" spans="1:2" x14ac:dyDescent="0.25">
      <c r="B1567" s="24" t="s">
        <v>53</v>
      </c>
    </row>
    <row r="1568" spans="1:2" x14ac:dyDescent="0.25">
      <c r="A1568">
        <f>A1509+13</f>
        <v>267</v>
      </c>
      <c r="B1568" s="24" t="str">
        <f ca="1">"#define SRD7_REG"&amp;A1508&amp;"   "&amp;N(INDIRECT("CONFIG!A"&amp;A1568))*128</f>
        <v>#define SRD7_REG13   0</v>
      </c>
    </row>
    <row r="1569" spans="1:2" x14ac:dyDescent="0.25">
      <c r="B1569" s="24" t="str">
        <f>"#define SRD_REG"&amp;A1508&amp;" ((SRD_USE_REG"&amp;A1508&amp;" == 0)?0: (SRD0_REG"&amp;A1508&amp;" | SRD1_REG"&amp;A1508&amp;" | SRD2_REG"&amp;A1508&amp;" | SRD3_REG"&amp;A1508&amp;" |\"</f>
        <v>#define SRD_REG13 ((SRD_USE_REG13 == 0)?0: (SRD0_REG13 | SRD1_REG13 | SRD2_REG13 | SRD3_REG13 |\</v>
      </c>
    </row>
    <row r="1570" spans="1:2" x14ac:dyDescent="0.25">
      <c r="B1570" s="24" t="str">
        <f>"                      SRD4_REG"&amp;A1508&amp;" | SRD5_REG"&amp;A1508&amp;" | SRD6_REG"&amp;A1508&amp;" | SRD7_REG"&amp;A1508&amp;" ))"</f>
        <v xml:space="preserve">                      SRD4_REG13 | SRD5_REG13 | SRD6_REG13 | SRD7_REG13 ))</v>
      </c>
    </row>
    <row r="1571" spans="1:2" x14ac:dyDescent="0.25">
      <c r="B1571" s="24" t="s">
        <v>54</v>
      </c>
    </row>
    <row r="1572" spans="1:2" x14ac:dyDescent="0.25">
      <c r="B1572" s="24" t="s">
        <v>55</v>
      </c>
    </row>
    <row r="1573" spans="1:2" x14ac:dyDescent="0.25">
      <c r="B1573" s="24" t="s">
        <v>56</v>
      </c>
    </row>
    <row r="1574" spans="1:2" x14ac:dyDescent="0.25">
      <c r="B1574" s="24" t="s">
        <v>57</v>
      </c>
    </row>
    <row r="1575" spans="1:2" x14ac:dyDescent="0.25">
      <c r="B1575" s="24" t="s">
        <v>58</v>
      </c>
    </row>
    <row r="1576" spans="1:2" x14ac:dyDescent="0.25">
      <c r="B1576" s="24" t="s">
        <v>59</v>
      </c>
    </row>
    <row r="1577" spans="1:2" x14ac:dyDescent="0.25">
      <c r="B1577" s="24" t="s">
        <v>261</v>
      </c>
    </row>
    <row r="1578" spans="1:2" x14ac:dyDescent="0.25">
      <c r="B1578" s="24" t="s">
        <v>60</v>
      </c>
    </row>
    <row r="1579" spans="1:2" x14ac:dyDescent="0.25">
      <c r="A1579">
        <f>A1509+14</f>
        <v>268</v>
      </c>
      <c r="B1579" s="24" t="str" cm="1">
        <f t="array" aca="1" ref="B1579" ca="1">"#define PERM_REG"&amp;A1508&amp;"  "&amp;INDIRECT("CONFIG!A"&amp;A1579)-IF(INDIRECT("CONFIG!A"&amp;A1579)&lt;5,1,0)</f>
        <v>#define PERM_REG13  1</v>
      </c>
    </row>
    <row r="1580" spans="1:2" x14ac:dyDescent="0.25">
      <c r="B1580" s="24" t="s">
        <v>61</v>
      </c>
    </row>
    <row r="1581" spans="1:2" x14ac:dyDescent="0.25">
      <c r="A1581">
        <f>A1509+15</f>
        <v>269</v>
      </c>
      <c r="B1581" s="24" t="str">
        <f ca="1">"#define XN_REG"&amp;A1508&amp;"   "&amp;N(INDIRECT("CONFIG!A"&amp;A1581))</f>
        <v>#define XN_REG13   0</v>
      </c>
    </row>
    <row r="1582" spans="1:2" x14ac:dyDescent="0.25">
      <c r="B1582" s="24" t="s">
        <v>231</v>
      </c>
    </row>
    <row r="1583" spans="1:2" x14ac:dyDescent="0.25">
      <c r="B1583" s="24" t="s">
        <v>62</v>
      </c>
    </row>
    <row r="1584" spans="1:2" x14ac:dyDescent="0.25">
      <c r="A1584">
        <f>A1509+16</f>
        <v>270</v>
      </c>
      <c r="B1584" s="24" t="str">
        <f ca="1">"#define SHARE_REG"&amp;A1508&amp;"   "&amp;"("&amp;N(INDIRECT("CONFIG!A"&amp;A1584))&amp;"&lt;&lt;MPU_RASR_S_Pos)"</f>
        <v>#define SHARE_REG13   (0&lt;&lt;MPU_RASR_S_Pos)</v>
      </c>
    </row>
    <row r="1585" spans="2:2" x14ac:dyDescent="0.25">
      <c r="B1585" s="24" t="s">
        <v>63</v>
      </c>
    </row>
    <row r="1586" spans="2:2" x14ac:dyDescent="0.25">
      <c r="B1586" s="24" t="s">
        <v>64</v>
      </c>
    </row>
    <row r="1587" spans="2:2" x14ac:dyDescent="0.25">
      <c r="B1587" s="24" t="s">
        <v>65</v>
      </c>
    </row>
    <row r="1588" spans="2:2" x14ac:dyDescent="0.25">
      <c r="B1588" s="24" t="s">
        <v>66</v>
      </c>
    </row>
    <row r="1589" spans="2:2" x14ac:dyDescent="0.25">
      <c r="B1589" s="24" t="s">
        <v>67</v>
      </c>
    </row>
    <row r="1590" spans="2:2" x14ac:dyDescent="0.25">
      <c r="B1590" s="24" t="s">
        <v>68</v>
      </c>
    </row>
    <row r="1591" spans="2:2" x14ac:dyDescent="0.25">
      <c r="B1591" s="24" t="s">
        <v>69</v>
      </c>
    </row>
    <row r="1592" spans="2:2" x14ac:dyDescent="0.25">
      <c r="B1592" s="24" t="s">
        <v>70</v>
      </c>
    </row>
    <row r="1593" spans="2:2" x14ac:dyDescent="0.25">
      <c r="B1593" s="24" t="s">
        <v>71</v>
      </c>
    </row>
    <row r="1594" spans="2:2" x14ac:dyDescent="0.25">
      <c r="B1594" s="24" t="s">
        <v>72</v>
      </c>
    </row>
    <row r="1595" spans="2:2" x14ac:dyDescent="0.25">
      <c r="B1595" s="24" t="s">
        <v>73</v>
      </c>
    </row>
    <row r="1596" spans="2:2" x14ac:dyDescent="0.25">
      <c r="B1596" s="24" t="s">
        <v>74</v>
      </c>
    </row>
    <row r="1597" spans="2:2" x14ac:dyDescent="0.25">
      <c r="B1597" s="24" t="s">
        <v>75</v>
      </c>
    </row>
    <row r="1598" spans="2:2" x14ac:dyDescent="0.25">
      <c r="B1598" s="24" t="s">
        <v>76</v>
      </c>
    </row>
    <row r="1599" spans="2:2" x14ac:dyDescent="0.25">
      <c r="B1599" s="24" t="s">
        <v>77</v>
      </c>
    </row>
    <row r="1600" spans="2:2" x14ac:dyDescent="0.25">
      <c r="B1600" s="24" t="s">
        <v>78</v>
      </c>
    </row>
    <row r="1601" spans="1:2" x14ac:dyDescent="0.25">
      <c r="B1601" s="24" t="s">
        <v>79</v>
      </c>
    </row>
    <row r="1602" spans="1:2" x14ac:dyDescent="0.25">
      <c r="B1602" s="24" t="s">
        <v>80</v>
      </c>
    </row>
    <row r="1603" spans="1:2" x14ac:dyDescent="0.25">
      <c r="B1603" s="24" t="s">
        <v>81</v>
      </c>
    </row>
    <row r="1604" spans="1:2" x14ac:dyDescent="0.25">
      <c r="B1604" s="24" t="s">
        <v>82</v>
      </c>
    </row>
    <row r="1605" spans="1:2" x14ac:dyDescent="0.25">
      <c r="B1605" s="24" t="s">
        <v>83</v>
      </c>
    </row>
    <row r="1606" spans="1:2" x14ac:dyDescent="0.25">
      <c r="B1606" s="24" t="s">
        <v>84</v>
      </c>
    </row>
    <row r="1607" spans="1:2" x14ac:dyDescent="0.25">
      <c r="B1607" s="24" t="s">
        <v>85</v>
      </c>
    </row>
    <row r="1608" spans="1:2" x14ac:dyDescent="0.25">
      <c r="B1608" s="24" t="s">
        <v>86</v>
      </c>
    </row>
    <row r="1609" spans="1:2" x14ac:dyDescent="0.25">
      <c r="B1609" s="24" t="s">
        <v>87</v>
      </c>
    </row>
    <row r="1610" spans="1:2" x14ac:dyDescent="0.25">
      <c r="B1610" s="24" t="s">
        <v>88</v>
      </c>
    </row>
    <row r="1611" spans="1:2" x14ac:dyDescent="0.25">
      <c r="B1611" s="24" t="s">
        <v>89</v>
      </c>
    </row>
    <row r="1612" spans="1:2" x14ac:dyDescent="0.25">
      <c r="B1612" s="24" t="s">
        <v>90</v>
      </c>
    </row>
    <row r="1613" spans="1:2" x14ac:dyDescent="0.25">
      <c r="B1613" s="24" t="s">
        <v>91</v>
      </c>
    </row>
    <row r="1614" spans="1:2" x14ac:dyDescent="0.25">
      <c r="B1614" s="24" t="s">
        <v>92</v>
      </c>
    </row>
    <row r="1615" spans="1:2" x14ac:dyDescent="0.25">
      <c r="B1615" s="24" t="s">
        <v>93</v>
      </c>
    </row>
    <row r="1616" spans="1:2" x14ac:dyDescent="0.25">
      <c r="A1616">
        <f>A1509+17</f>
        <v>271</v>
      </c>
      <c r="B1616" s="24" t="str" cm="1">
        <f t="array" aca="1" ref="B1616" ca="1">"#define ACCESS_REG"&amp;A1508&amp;"  "&amp;INDIRECT("CONFIG!A"&amp;INDIRECT("CONFIG!A"&amp;A1616)+344)</f>
        <v>#define ACCESS_REG13  0x020000</v>
      </c>
    </row>
    <row r="1617" spans="1:2" x14ac:dyDescent="0.25">
      <c r="B1617" s="24" t="str">
        <f>"#define TEXSCB_REG"&amp;A1508&amp;" (ACCESS_REG"&amp;A1508&amp;" | SHARE_REG"&amp;A1508&amp;")"</f>
        <v>#define TEXSCB_REG13 (ACCESS_REG13 | SHARE_REG13)</v>
      </c>
    </row>
    <row r="1618" spans="1:2" x14ac:dyDescent="0.25">
      <c r="B1618" s="24" t="str">
        <f>"//   &lt;/e&gt;   //MPU Region "&amp;A1508&amp;" ********************************"</f>
        <v>//   &lt;/e&gt;   //MPU Region 13 ********************************</v>
      </c>
    </row>
    <row r="1619" spans="1:2" x14ac:dyDescent="0.25">
      <c r="B1619" s="24"/>
    </row>
    <row r="1620" spans="1:2" x14ac:dyDescent="0.25">
      <c r="A1620" s="2">
        <f>A1508+1</f>
        <v>14</v>
      </c>
      <c r="B1620" s="24" t="str">
        <f>"// MPU Region "&amp;A1620&amp;" ********************************"</f>
        <v>// MPU Region 14 ********************************</v>
      </c>
    </row>
    <row r="1621" spans="1:2" x14ac:dyDescent="0.25">
      <c r="A1621" s="2">
        <f>A1509+19</f>
        <v>273</v>
      </c>
      <c r="B1621" s="24" t="str">
        <f>"// &lt;e&gt;Configure MPU Region "&amp;A1620</f>
        <v>// &lt;e&gt;Configure MPU Region 14</v>
      </c>
    </row>
    <row r="1622" spans="1:2" x14ac:dyDescent="0.25">
      <c r="B1622" s="24" t="s">
        <v>181</v>
      </c>
    </row>
    <row r="1623" spans="1:2" x14ac:dyDescent="0.25">
      <c r="A1623">
        <f>A1621</f>
        <v>273</v>
      </c>
      <c r="B1623" s="24" t="str">
        <f ca="1">"#define CONFIG_REG"&amp;A1620&amp;"   "&amp;N(INDIRECT("CONFIG!A"&amp;A1623))</f>
        <v>#define CONFIG_REG14   0</v>
      </c>
    </row>
    <row r="1624" spans="1:2" x14ac:dyDescent="0.25">
      <c r="B1624" s="24" t="s">
        <v>9</v>
      </c>
    </row>
    <row r="1625" spans="1:2" x14ac:dyDescent="0.25">
      <c r="A1625">
        <f>A1621+1</f>
        <v>274</v>
      </c>
      <c r="B1625" s="24" t="str">
        <f ca="1">"#define ENABLE_REG"&amp;A1620&amp;"   "&amp;N(INDIRECT("CONFIG!A"&amp;A1625))</f>
        <v>#define ENABLE_REG14   1</v>
      </c>
    </row>
    <row r="1626" spans="1:2" x14ac:dyDescent="0.25">
      <c r="B1626" s="24" t="s">
        <v>10</v>
      </c>
    </row>
    <row r="1627" spans="1:2" x14ac:dyDescent="0.25">
      <c r="B1627" s="24" t="s">
        <v>11</v>
      </c>
    </row>
    <row r="1628" spans="1:2" x14ac:dyDescent="0.25">
      <c r="A1628">
        <f>A1621+2</f>
        <v>275</v>
      </c>
      <c r="B1628" s="24" t="str" cm="1">
        <f t="array" aca="1" ref="B1628" ca="1">"#define BASE_REG"&amp;A1620&amp;"   0x"&amp;INDIRECT("CONFIG!A"&amp;A1628)</f>
        <v>#define BASE_REG14   0x00000000</v>
      </c>
    </row>
    <row r="1629" spans="1:2" x14ac:dyDescent="0.25">
      <c r="B1629" s="24" t="s">
        <v>12</v>
      </c>
    </row>
    <row r="1630" spans="1:2" x14ac:dyDescent="0.25">
      <c r="B1630" s="24" t="s">
        <v>13</v>
      </c>
    </row>
    <row r="1631" spans="1:2" x14ac:dyDescent="0.25">
      <c r="B1631" s="24" t="s">
        <v>14</v>
      </c>
    </row>
    <row r="1632" spans="1:2" x14ac:dyDescent="0.25">
      <c r="B1632" s="24" t="s">
        <v>15</v>
      </c>
    </row>
    <row r="1633" spans="2:2" x14ac:dyDescent="0.25">
      <c r="B1633" s="24" t="s">
        <v>16</v>
      </c>
    </row>
    <row r="1634" spans="2:2" x14ac:dyDescent="0.25">
      <c r="B1634" s="24" t="s">
        <v>17</v>
      </c>
    </row>
    <row r="1635" spans="2:2" x14ac:dyDescent="0.25">
      <c r="B1635" s="24" t="s">
        <v>18</v>
      </c>
    </row>
    <row r="1636" spans="2:2" x14ac:dyDescent="0.25">
      <c r="B1636" s="24" t="s">
        <v>19</v>
      </c>
    </row>
    <row r="1637" spans="2:2" x14ac:dyDescent="0.25">
      <c r="B1637" s="24" t="s">
        <v>20</v>
      </c>
    </row>
    <row r="1638" spans="2:2" x14ac:dyDescent="0.25">
      <c r="B1638" s="24" t="s">
        <v>21</v>
      </c>
    </row>
    <row r="1639" spans="2:2" x14ac:dyDescent="0.25">
      <c r="B1639" s="24" t="s">
        <v>22</v>
      </c>
    </row>
    <row r="1640" spans="2:2" x14ac:dyDescent="0.25">
      <c r="B1640" s="24" t="s">
        <v>23</v>
      </c>
    </row>
    <row r="1641" spans="2:2" x14ac:dyDescent="0.25">
      <c r="B1641" s="24" t="s">
        <v>24</v>
      </c>
    </row>
    <row r="1642" spans="2:2" x14ac:dyDescent="0.25">
      <c r="B1642" s="24" t="s">
        <v>25</v>
      </c>
    </row>
    <row r="1643" spans="2:2" x14ac:dyDescent="0.25">
      <c r="B1643" s="24" t="s">
        <v>26</v>
      </c>
    </row>
    <row r="1644" spans="2:2" x14ac:dyDescent="0.25">
      <c r="B1644" s="24" t="s">
        <v>27</v>
      </c>
    </row>
    <row r="1645" spans="2:2" x14ac:dyDescent="0.25">
      <c r="B1645" s="24" t="s">
        <v>28</v>
      </c>
    </row>
    <row r="1646" spans="2:2" x14ac:dyDescent="0.25">
      <c r="B1646" s="24" t="s">
        <v>29</v>
      </c>
    </row>
    <row r="1647" spans="2:2" x14ac:dyDescent="0.25">
      <c r="B1647" s="24" t="s">
        <v>30</v>
      </c>
    </row>
    <row r="1648" spans="2:2" x14ac:dyDescent="0.25">
      <c r="B1648" s="24" t="s">
        <v>31</v>
      </c>
    </row>
    <row r="1649" spans="1:2" x14ac:dyDescent="0.25">
      <c r="B1649" s="24" t="s">
        <v>32</v>
      </c>
    </row>
    <row r="1650" spans="1:2" x14ac:dyDescent="0.25">
      <c r="B1650" s="24" t="s">
        <v>33</v>
      </c>
    </row>
    <row r="1651" spans="1:2" x14ac:dyDescent="0.25">
      <c r="B1651" s="24" t="s">
        <v>34</v>
      </c>
    </row>
    <row r="1652" spans="1:2" x14ac:dyDescent="0.25">
      <c r="B1652" s="24" t="s">
        <v>35</v>
      </c>
    </row>
    <row r="1653" spans="1:2" x14ac:dyDescent="0.25">
      <c r="B1653" s="24" t="s">
        <v>36</v>
      </c>
    </row>
    <row r="1654" spans="1:2" x14ac:dyDescent="0.25">
      <c r="B1654" s="24" t="s">
        <v>37</v>
      </c>
    </row>
    <row r="1655" spans="1:2" x14ac:dyDescent="0.25">
      <c r="B1655" s="24" t="s">
        <v>38</v>
      </c>
    </row>
    <row r="1656" spans="1:2" x14ac:dyDescent="0.25">
      <c r="B1656" s="24" t="s">
        <v>39</v>
      </c>
    </row>
    <row r="1657" spans="1:2" x14ac:dyDescent="0.25">
      <c r="B1657" s="24" t="s">
        <v>40</v>
      </c>
    </row>
    <row r="1658" spans="1:2" x14ac:dyDescent="0.25">
      <c r="A1658">
        <f>A1621+3</f>
        <v>276</v>
      </c>
      <c r="B1658" s="24" t="str" cm="1">
        <f t="array" aca="1" ref="B1658" ca="1">"#define SIZE_REG"&amp;A1620&amp;"   "&amp;INDIRECT("CONFIG!A"&amp;A1658)+3</f>
        <v>#define SIZE_REG14   8</v>
      </c>
    </row>
    <row r="1659" spans="1:2" x14ac:dyDescent="0.25">
      <c r="B1659" s="24" t="s">
        <v>41</v>
      </c>
    </row>
    <row r="1660" spans="1:2" x14ac:dyDescent="0.25">
      <c r="B1660" s="24" t="s">
        <v>42</v>
      </c>
    </row>
    <row r="1661" spans="1:2" x14ac:dyDescent="0.25">
      <c r="B1661" s="24" t="s">
        <v>43</v>
      </c>
    </row>
    <row r="1662" spans="1:2" x14ac:dyDescent="0.25">
      <c r="B1662" s="24" t="s">
        <v>44</v>
      </c>
    </row>
    <row r="1663" spans="1:2" x14ac:dyDescent="0.25">
      <c r="B1663" s="24" t="s">
        <v>45</v>
      </c>
    </row>
    <row r="1664" spans="1:2" x14ac:dyDescent="0.25">
      <c r="A1664">
        <f>A1621+6</f>
        <v>279</v>
      </c>
      <c r="B1664" s="24" t="str">
        <f ca="1">"#define SRD_USE_REG"&amp;A1620&amp;"  "&amp;N(OR(INDIRECT("CONFIG!A"&amp;A1664&amp;":A"&amp;A1664+7&amp;"")))</f>
        <v>#define SRD_USE_REG14  0</v>
      </c>
    </row>
    <row r="1665" spans="1:2" x14ac:dyDescent="0.25">
      <c r="B1665" s="24" t="s">
        <v>46</v>
      </c>
    </row>
    <row r="1666" spans="1:2" x14ac:dyDescent="0.25">
      <c r="A1666">
        <f>A1621+6</f>
        <v>279</v>
      </c>
      <c r="B1666" s="24" t="str">
        <f ca="1">"#define SRD0_REG"&amp;A1620&amp;"   "&amp;N(INDIRECT("CONFIG!A"&amp;A1666))</f>
        <v>#define SRD0_REG14   0</v>
      </c>
    </row>
    <row r="1667" spans="1:2" x14ac:dyDescent="0.25">
      <c r="B1667" s="24" t="s">
        <v>47</v>
      </c>
    </row>
    <row r="1668" spans="1:2" x14ac:dyDescent="0.25">
      <c r="A1668">
        <f>A1621+7</f>
        <v>280</v>
      </c>
      <c r="B1668" s="24" t="str">
        <f ca="1">"#define SRD1_REG"&amp;A1620&amp;"   "&amp;N(INDIRECT("CONFIG!A"&amp;A1668))*2</f>
        <v>#define SRD1_REG14   0</v>
      </c>
    </row>
    <row r="1669" spans="1:2" x14ac:dyDescent="0.25">
      <c r="B1669" s="24" t="s">
        <v>48</v>
      </c>
    </row>
    <row r="1670" spans="1:2" x14ac:dyDescent="0.25">
      <c r="A1670">
        <f>A1621+8</f>
        <v>281</v>
      </c>
      <c r="B1670" s="24" t="str">
        <f ca="1">"#define SRD2_REG"&amp;A1620&amp;"   "&amp;N(INDIRECT("CONFIG!A"&amp;A1670))*4</f>
        <v>#define SRD2_REG14   0</v>
      </c>
    </row>
    <row r="1671" spans="1:2" x14ac:dyDescent="0.25">
      <c r="B1671" s="24" t="s">
        <v>49</v>
      </c>
    </row>
    <row r="1672" spans="1:2" x14ac:dyDescent="0.25">
      <c r="A1672">
        <f>A1621+9</f>
        <v>282</v>
      </c>
      <c r="B1672" s="24" t="str">
        <f ca="1">"#define SRD3_REG"&amp;A1620&amp;"   "&amp;N(INDIRECT("CONFIG!A"&amp;A1672))*8</f>
        <v>#define SRD3_REG14   0</v>
      </c>
    </row>
    <row r="1673" spans="1:2" x14ac:dyDescent="0.25">
      <c r="B1673" s="24" t="s">
        <v>50</v>
      </c>
    </row>
    <row r="1674" spans="1:2" x14ac:dyDescent="0.25">
      <c r="A1674">
        <f>A1621+10</f>
        <v>283</v>
      </c>
      <c r="B1674" s="24" t="str">
        <f ca="1">"#define SRD4_REG"&amp;A1620&amp;"   "&amp;N(INDIRECT("CONFIG!A"&amp;A1674))*16</f>
        <v>#define SRD4_REG14   0</v>
      </c>
    </row>
    <row r="1675" spans="1:2" x14ac:dyDescent="0.25">
      <c r="B1675" s="24" t="s">
        <v>51</v>
      </c>
    </row>
    <row r="1676" spans="1:2" x14ac:dyDescent="0.25">
      <c r="A1676">
        <f>A1621+11</f>
        <v>284</v>
      </c>
      <c r="B1676" s="24" t="str">
        <f ca="1">"#define SRD5_REG"&amp;A1620&amp;"   "&amp;N(INDIRECT("CONFIG!A"&amp;A1676))*32</f>
        <v>#define SRD5_REG14   0</v>
      </c>
    </row>
    <row r="1677" spans="1:2" x14ac:dyDescent="0.25">
      <c r="B1677" s="24" t="s">
        <v>52</v>
      </c>
    </row>
    <row r="1678" spans="1:2" x14ac:dyDescent="0.25">
      <c r="A1678">
        <f>A1621+12</f>
        <v>285</v>
      </c>
      <c r="B1678" s="24" t="str">
        <f ca="1">"#define SRD6_REG"&amp;A1620&amp;"   "&amp;N(INDIRECT("CONFIG!A"&amp;A1678))*64</f>
        <v>#define SRD6_REG14   0</v>
      </c>
    </row>
    <row r="1679" spans="1:2" x14ac:dyDescent="0.25">
      <c r="B1679" s="24" t="s">
        <v>53</v>
      </c>
    </row>
    <row r="1680" spans="1:2" x14ac:dyDescent="0.25">
      <c r="A1680">
        <f>A1621+13</f>
        <v>286</v>
      </c>
      <c r="B1680" s="24" t="str">
        <f ca="1">"#define SRD7_REG"&amp;A1620&amp;"   "&amp;N(INDIRECT("CONFIG!A"&amp;A1680))*128</f>
        <v>#define SRD7_REG14   0</v>
      </c>
    </row>
    <row r="1681" spans="1:2" x14ac:dyDescent="0.25">
      <c r="B1681" s="24" t="str">
        <f>"#define SRD_REG"&amp;A1620&amp;" ((SRD_USE_REG"&amp;A1620&amp;" == 0)?0: (SRD0_REG"&amp;A1620&amp;" | SRD1_REG"&amp;A1620&amp;" | SRD2_REG"&amp;A1620&amp;" | SRD3_REG"&amp;A1620&amp;" |\"</f>
        <v>#define SRD_REG14 ((SRD_USE_REG14 == 0)?0: (SRD0_REG14 | SRD1_REG14 | SRD2_REG14 | SRD3_REG14 |\</v>
      </c>
    </row>
    <row r="1682" spans="1:2" x14ac:dyDescent="0.25">
      <c r="B1682" s="24" t="str">
        <f>"                      SRD4_REG"&amp;A1620&amp;" | SRD5_REG"&amp;A1620&amp;" | SRD6_REG"&amp;A1620&amp;" | SRD7_REG"&amp;A1620&amp;" ))"</f>
        <v xml:space="preserve">                      SRD4_REG14 | SRD5_REG14 | SRD6_REG14 | SRD7_REG14 ))</v>
      </c>
    </row>
    <row r="1683" spans="1:2" x14ac:dyDescent="0.25">
      <c r="B1683" s="24" t="s">
        <v>54</v>
      </c>
    </row>
    <row r="1684" spans="1:2" x14ac:dyDescent="0.25">
      <c r="B1684" s="24" t="s">
        <v>55</v>
      </c>
    </row>
    <row r="1685" spans="1:2" x14ac:dyDescent="0.25">
      <c r="B1685" s="24" t="s">
        <v>56</v>
      </c>
    </row>
    <row r="1686" spans="1:2" x14ac:dyDescent="0.25">
      <c r="B1686" s="24" t="s">
        <v>57</v>
      </c>
    </row>
    <row r="1687" spans="1:2" x14ac:dyDescent="0.25">
      <c r="B1687" s="24" t="s">
        <v>58</v>
      </c>
    </row>
    <row r="1688" spans="1:2" x14ac:dyDescent="0.25">
      <c r="B1688" s="24" t="s">
        <v>59</v>
      </c>
    </row>
    <row r="1689" spans="1:2" x14ac:dyDescent="0.25">
      <c r="B1689" s="24" t="s">
        <v>261</v>
      </c>
    </row>
    <row r="1690" spans="1:2" x14ac:dyDescent="0.25">
      <c r="B1690" s="24" t="s">
        <v>60</v>
      </c>
    </row>
    <row r="1691" spans="1:2" x14ac:dyDescent="0.25">
      <c r="A1691">
        <f>A1621+14</f>
        <v>287</v>
      </c>
      <c r="B1691" s="24" t="str" cm="1">
        <f t="array" aca="1" ref="B1691" ca="1">"#define PERM_REG"&amp;A1620&amp;"  "&amp;INDIRECT("CONFIG!A"&amp;A1691)-IF(INDIRECT("CONFIG!A"&amp;A1691)&lt;5,1,0)</f>
        <v>#define PERM_REG14  1</v>
      </c>
    </row>
    <row r="1692" spans="1:2" x14ac:dyDescent="0.25">
      <c r="B1692" s="24" t="s">
        <v>61</v>
      </c>
    </row>
    <row r="1693" spans="1:2" x14ac:dyDescent="0.25">
      <c r="A1693">
        <f>A1621+15</f>
        <v>288</v>
      </c>
      <c r="B1693" s="24" t="str">
        <f ca="1">"#define XN_REG"&amp;A1620&amp;"   "&amp;N(INDIRECT("CONFIG!A"&amp;A1693))</f>
        <v>#define XN_REG14   0</v>
      </c>
    </row>
    <row r="1694" spans="1:2" x14ac:dyDescent="0.25">
      <c r="B1694" s="24" t="s">
        <v>231</v>
      </c>
    </row>
    <row r="1695" spans="1:2" x14ac:dyDescent="0.25">
      <c r="B1695" s="24" t="s">
        <v>62</v>
      </c>
    </row>
    <row r="1696" spans="1:2" x14ac:dyDescent="0.25">
      <c r="A1696">
        <f>A1621+16</f>
        <v>289</v>
      </c>
      <c r="B1696" s="24" t="str">
        <f ca="1">"#define SHARE_REG"&amp;A1620&amp;"   "&amp;"("&amp;N(INDIRECT("CONFIG!A"&amp;A1696))&amp;"&lt;&lt;MPU_RASR_S_Pos)"</f>
        <v>#define SHARE_REG14   (0&lt;&lt;MPU_RASR_S_Pos)</v>
      </c>
    </row>
    <row r="1697" spans="2:2" x14ac:dyDescent="0.25">
      <c r="B1697" s="24" t="s">
        <v>63</v>
      </c>
    </row>
    <row r="1698" spans="2:2" x14ac:dyDescent="0.25">
      <c r="B1698" s="24" t="s">
        <v>64</v>
      </c>
    </row>
    <row r="1699" spans="2:2" x14ac:dyDescent="0.25">
      <c r="B1699" s="24" t="s">
        <v>65</v>
      </c>
    </row>
    <row r="1700" spans="2:2" x14ac:dyDescent="0.25">
      <c r="B1700" s="24" t="s">
        <v>66</v>
      </c>
    </row>
    <row r="1701" spans="2:2" x14ac:dyDescent="0.25">
      <c r="B1701" s="24" t="s">
        <v>67</v>
      </c>
    </row>
    <row r="1702" spans="2:2" x14ac:dyDescent="0.25">
      <c r="B1702" s="24" t="s">
        <v>68</v>
      </c>
    </row>
    <row r="1703" spans="2:2" x14ac:dyDescent="0.25">
      <c r="B1703" s="24" t="s">
        <v>69</v>
      </c>
    </row>
    <row r="1704" spans="2:2" x14ac:dyDescent="0.25">
      <c r="B1704" s="24" t="s">
        <v>70</v>
      </c>
    </row>
    <row r="1705" spans="2:2" x14ac:dyDescent="0.25">
      <c r="B1705" s="24" t="s">
        <v>71</v>
      </c>
    </row>
    <row r="1706" spans="2:2" x14ac:dyDescent="0.25">
      <c r="B1706" s="24" t="s">
        <v>72</v>
      </c>
    </row>
    <row r="1707" spans="2:2" x14ac:dyDescent="0.25">
      <c r="B1707" s="24" t="s">
        <v>73</v>
      </c>
    </row>
    <row r="1708" spans="2:2" x14ac:dyDescent="0.25">
      <c r="B1708" s="24" t="s">
        <v>74</v>
      </c>
    </row>
    <row r="1709" spans="2:2" x14ac:dyDescent="0.25">
      <c r="B1709" s="24" t="s">
        <v>75</v>
      </c>
    </row>
    <row r="1710" spans="2:2" x14ac:dyDescent="0.25">
      <c r="B1710" s="24" t="s">
        <v>76</v>
      </c>
    </row>
    <row r="1711" spans="2:2" x14ac:dyDescent="0.25">
      <c r="B1711" s="24" t="s">
        <v>77</v>
      </c>
    </row>
    <row r="1712" spans="2:2" x14ac:dyDescent="0.25">
      <c r="B1712" s="24" t="s">
        <v>78</v>
      </c>
    </row>
    <row r="1713" spans="1:2" x14ac:dyDescent="0.25">
      <c r="B1713" s="24" t="s">
        <v>79</v>
      </c>
    </row>
    <row r="1714" spans="1:2" x14ac:dyDescent="0.25">
      <c r="B1714" s="24" t="s">
        <v>80</v>
      </c>
    </row>
    <row r="1715" spans="1:2" x14ac:dyDescent="0.25">
      <c r="B1715" s="24" t="s">
        <v>81</v>
      </c>
    </row>
    <row r="1716" spans="1:2" x14ac:dyDescent="0.25">
      <c r="B1716" s="24" t="s">
        <v>82</v>
      </c>
    </row>
    <row r="1717" spans="1:2" x14ac:dyDescent="0.25">
      <c r="B1717" s="24" t="s">
        <v>83</v>
      </c>
    </row>
    <row r="1718" spans="1:2" x14ac:dyDescent="0.25">
      <c r="B1718" s="24" t="s">
        <v>84</v>
      </c>
    </row>
    <row r="1719" spans="1:2" x14ac:dyDescent="0.25">
      <c r="B1719" s="24" t="s">
        <v>85</v>
      </c>
    </row>
    <row r="1720" spans="1:2" x14ac:dyDescent="0.25">
      <c r="B1720" s="24" t="s">
        <v>86</v>
      </c>
    </row>
    <row r="1721" spans="1:2" x14ac:dyDescent="0.25">
      <c r="B1721" s="24" t="s">
        <v>87</v>
      </c>
    </row>
    <row r="1722" spans="1:2" x14ac:dyDescent="0.25">
      <c r="B1722" s="24" t="s">
        <v>88</v>
      </c>
    </row>
    <row r="1723" spans="1:2" x14ac:dyDescent="0.25">
      <c r="B1723" s="24" t="s">
        <v>89</v>
      </c>
    </row>
    <row r="1724" spans="1:2" x14ac:dyDescent="0.25">
      <c r="B1724" s="24" t="s">
        <v>90</v>
      </c>
    </row>
    <row r="1725" spans="1:2" x14ac:dyDescent="0.25">
      <c r="B1725" s="24" t="s">
        <v>91</v>
      </c>
    </row>
    <row r="1726" spans="1:2" x14ac:dyDescent="0.25">
      <c r="B1726" s="24" t="s">
        <v>92</v>
      </c>
    </row>
    <row r="1727" spans="1:2" x14ac:dyDescent="0.25">
      <c r="B1727" s="24" t="s">
        <v>93</v>
      </c>
    </row>
    <row r="1728" spans="1:2" x14ac:dyDescent="0.25">
      <c r="A1728">
        <f>A1621+17</f>
        <v>290</v>
      </c>
      <c r="B1728" s="24" t="str" cm="1">
        <f t="array" aca="1" ref="B1728" ca="1">"#define ACCESS_REG"&amp;A1620&amp;"  "&amp;INDIRECT("CONFIG!A"&amp;INDIRECT("CONFIG!A"&amp;A1728)+344)</f>
        <v>#define ACCESS_REG14  0x020000</v>
      </c>
    </row>
    <row r="1729" spans="1:2" x14ac:dyDescent="0.25">
      <c r="B1729" s="24" t="str">
        <f>"#define TEXSCB_REG"&amp;A1620&amp;" (ACCESS_REG"&amp;A1620&amp;" | SHARE_REG"&amp;A1620&amp;")"</f>
        <v>#define TEXSCB_REG14 (ACCESS_REG14 | SHARE_REG14)</v>
      </c>
    </row>
    <row r="1730" spans="1:2" x14ac:dyDescent="0.25">
      <c r="B1730" s="24" t="str">
        <f>"//   &lt;/e&gt;   //MPU Region "&amp;A1620&amp;" ********************************"</f>
        <v>//   &lt;/e&gt;   //MPU Region 14 ********************************</v>
      </c>
    </row>
    <row r="1731" spans="1:2" x14ac:dyDescent="0.25">
      <c r="B1731" s="24"/>
    </row>
    <row r="1732" spans="1:2" x14ac:dyDescent="0.25">
      <c r="A1732" s="2">
        <f>A1620+1</f>
        <v>15</v>
      </c>
      <c r="B1732" s="24" t="str">
        <f>"// MPU Region "&amp;A1732&amp;" ********************************"</f>
        <v>// MPU Region 15 ********************************</v>
      </c>
    </row>
    <row r="1733" spans="1:2" x14ac:dyDescent="0.25">
      <c r="A1733" s="2">
        <f>A1621+19</f>
        <v>292</v>
      </c>
      <c r="B1733" s="24" t="str">
        <f>"// &lt;e&gt;Configure MPU Region "&amp;A1732</f>
        <v>// &lt;e&gt;Configure MPU Region 15</v>
      </c>
    </row>
    <row r="1734" spans="1:2" x14ac:dyDescent="0.25">
      <c r="B1734" s="24" t="s">
        <v>181</v>
      </c>
    </row>
    <row r="1735" spans="1:2" x14ac:dyDescent="0.25">
      <c r="A1735">
        <f>A1733</f>
        <v>292</v>
      </c>
      <c r="B1735" s="24" t="str">
        <f ca="1">"#define CONFIG_REG"&amp;A1732&amp;"   "&amp;N(INDIRECT("CONFIG!A"&amp;A1735))</f>
        <v>#define CONFIG_REG15   0</v>
      </c>
    </row>
    <row r="1736" spans="1:2" x14ac:dyDescent="0.25">
      <c r="B1736" s="24" t="s">
        <v>9</v>
      </c>
    </row>
    <row r="1737" spans="1:2" x14ac:dyDescent="0.25">
      <c r="A1737">
        <f>A1733+1</f>
        <v>293</v>
      </c>
      <c r="B1737" s="24" t="str">
        <f ca="1">"#define ENABLE_REG"&amp;A1732&amp;"   "&amp;N(INDIRECT("CONFIG!A"&amp;A1737))</f>
        <v>#define ENABLE_REG15   1</v>
      </c>
    </row>
    <row r="1738" spans="1:2" x14ac:dyDescent="0.25">
      <c r="B1738" s="24" t="s">
        <v>10</v>
      </c>
    </row>
    <row r="1739" spans="1:2" x14ac:dyDescent="0.25">
      <c r="B1739" s="24" t="s">
        <v>11</v>
      </c>
    </row>
    <row r="1740" spans="1:2" x14ac:dyDescent="0.25">
      <c r="A1740">
        <f>A1733+2</f>
        <v>294</v>
      </c>
      <c r="B1740" s="24" t="str" cm="1">
        <f t="array" aca="1" ref="B1740" ca="1">"#define BASE_REG"&amp;A1732&amp;"   0x"&amp;INDIRECT("CONFIG!A"&amp;A1740)</f>
        <v>#define BASE_REG15   0x00000000</v>
      </c>
    </row>
    <row r="1741" spans="1:2" x14ac:dyDescent="0.25">
      <c r="B1741" s="24" t="s">
        <v>12</v>
      </c>
    </row>
    <row r="1742" spans="1:2" x14ac:dyDescent="0.25">
      <c r="B1742" s="24" t="s">
        <v>13</v>
      </c>
    </row>
    <row r="1743" spans="1:2" x14ac:dyDescent="0.25">
      <c r="B1743" s="24" t="s">
        <v>14</v>
      </c>
    </row>
    <row r="1744" spans="1:2" x14ac:dyDescent="0.25">
      <c r="B1744" s="24" t="s">
        <v>15</v>
      </c>
    </row>
    <row r="1745" spans="2:2" x14ac:dyDescent="0.25">
      <c r="B1745" s="24" t="s">
        <v>16</v>
      </c>
    </row>
    <row r="1746" spans="2:2" x14ac:dyDescent="0.25">
      <c r="B1746" s="24" t="s">
        <v>17</v>
      </c>
    </row>
    <row r="1747" spans="2:2" x14ac:dyDescent="0.25">
      <c r="B1747" s="24" t="s">
        <v>18</v>
      </c>
    </row>
    <row r="1748" spans="2:2" x14ac:dyDescent="0.25">
      <c r="B1748" s="24" t="s">
        <v>19</v>
      </c>
    </row>
    <row r="1749" spans="2:2" x14ac:dyDescent="0.25">
      <c r="B1749" s="24" t="s">
        <v>20</v>
      </c>
    </row>
    <row r="1750" spans="2:2" x14ac:dyDescent="0.25">
      <c r="B1750" s="24" t="s">
        <v>21</v>
      </c>
    </row>
    <row r="1751" spans="2:2" x14ac:dyDescent="0.25">
      <c r="B1751" s="24" t="s">
        <v>22</v>
      </c>
    </row>
    <row r="1752" spans="2:2" x14ac:dyDescent="0.25">
      <c r="B1752" s="24" t="s">
        <v>23</v>
      </c>
    </row>
    <row r="1753" spans="2:2" x14ac:dyDescent="0.25">
      <c r="B1753" s="24" t="s">
        <v>24</v>
      </c>
    </row>
    <row r="1754" spans="2:2" x14ac:dyDescent="0.25">
      <c r="B1754" s="24" t="s">
        <v>25</v>
      </c>
    </row>
    <row r="1755" spans="2:2" x14ac:dyDescent="0.25">
      <c r="B1755" s="24" t="s">
        <v>26</v>
      </c>
    </row>
    <row r="1756" spans="2:2" x14ac:dyDescent="0.25">
      <c r="B1756" s="24" t="s">
        <v>27</v>
      </c>
    </row>
    <row r="1757" spans="2:2" x14ac:dyDescent="0.25">
      <c r="B1757" s="24" t="s">
        <v>28</v>
      </c>
    </row>
    <row r="1758" spans="2:2" x14ac:dyDescent="0.25">
      <c r="B1758" s="24" t="s">
        <v>29</v>
      </c>
    </row>
    <row r="1759" spans="2:2" x14ac:dyDescent="0.25">
      <c r="B1759" s="24" t="s">
        <v>30</v>
      </c>
    </row>
    <row r="1760" spans="2:2" x14ac:dyDescent="0.25">
      <c r="B1760" s="24" t="s">
        <v>31</v>
      </c>
    </row>
    <row r="1761" spans="1:2" x14ac:dyDescent="0.25">
      <c r="B1761" s="24" t="s">
        <v>32</v>
      </c>
    </row>
    <row r="1762" spans="1:2" x14ac:dyDescent="0.25">
      <c r="B1762" s="24" t="s">
        <v>33</v>
      </c>
    </row>
    <row r="1763" spans="1:2" x14ac:dyDescent="0.25">
      <c r="B1763" s="24" t="s">
        <v>34</v>
      </c>
    </row>
    <row r="1764" spans="1:2" x14ac:dyDescent="0.25">
      <c r="B1764" s="24" t="s">
        <v>35</v>
      </c>
    </row>
    <row r="1765" spans="1:2" x14ac:dyDescent="0.25">
      <c r="B1765" s="24" t="s">
        <v>36</v>
      </c>
    </row>
    <row r="1766" spans="1:2" x14ac:dyDescent="0.25">
      <c r="B1766" s="24" t="s">
        <v>37</v>
      </c>
    </row>
    <row r="1767" spans="1:2" x14ac:dyDescent="0.25">
      <c r="B1767" s="24" t="s">
        <v>38</v>
      </c>
    </row>
    <row r="1768" spans="1:2" x14ac:dyDescent="0.25">
      <c r="B1768" s="24" t="s">
        <v>39</v>
      </c>
    </row>
    <row r="1769" spans="1:2" x14ac:dyDescent="0.25">
      <c r="B1769" s="24" t="s">
        <v>40</v>
      </c>
    </row>
    <row r="1770" spans="1:2" x14ac:dyDescent="0.25">
      <c r="A1770">
        <f>A1733+3</f>
        <v>295</v>
      </c>
      <c r="B1770" s="24" t="str" cm="1">
        <f t="array" aca="1" ref="B1770" ca="1">"#define SIZE_REG"&amp;A1732&amp;"   "&amp;INDIRECT("CONFIG!A"&amp;A1770)+3</f>
        <v>#define SIZE_REG15   8</v>
      </c>
    </row>
    <row r="1771" spans="1:2" x14ac:dyDescent="0.25">
      <c r="B1771" s="24" t="s">
        <v>41</v>
      </c>
    </row>
    <row r="1772" spans="1:2" x14ac:dyDescent="0.25">
      <c r="B1772" s="24" t="s">
        <v>42</v>
      </c>
    </row>
    <row r="1773" spans="1:2" x14ac:dyDescent="0.25">
      <c r="B1773" s="24" t="s">
        <v>43</v>
      </c>
    </row>
    <row r="1774" spans="1:2" x14ac:dyDescent="0.25">
      <c r="B1774" s="24" t="s">
        <v>44</v>
      </c>
    </row>
    <row r="1775" spans="1:2" x14ac:dyDescent="0.25">
      <c r="B1775" s="24" t="s">
        <v>45</v>
      </c>
    </row>
    <row r="1776" spans="1:2" x14ac:dyDescent="0.25">
      <c r="A1776">
        <f>A1733+6</f>
        <v>298</v>
      </c>
      <c r="B1776" s="24" t="str">
        <f ca="1">"#define SRD_USE_REG"&amp;A1732&amp;"  "&amp;N(OR(INDIRECT("CONFIG!A"&amp;A1776&amp;":A"&amp;A1776+7&amp;"")))</f>
        <v>#define SRD_USE_REG15  0</v>
      </c>
    </row>
    <row r="1777" spans="1:2" x14ac:dyDescent="0.25">
      <c r="B1777" s="24" t="s">
        <v>46</v>
      </c>
    </row>
    <row r="1778" spans="1:2" x14ac:dyDescent="0.25">
      <c r="A1778">
        <f>A1733+6</f>
        <v>298</v>
      </c>
      <c r="B1778" s="24" t="str">
        <f ca="1">"#define SRD0_REG"&amp;A1732&amp;"   "&amp;N(INDIRECT("CONFIG!A"&amp;A1778))</f>
        <v>#define SRD0_REG15   0</v>
      </c>
    </row>
    <row r="1779" spans="1:2" x14ac:dyDescent="0.25">
      <c r="B1779" s="24" t="s">
        <v>47</v>
      </c>
    </row>
    <row r="1780" spans="1:2" x14ac:dyDescent="0.25">
      <c r="A1780">
        <f>A1733+7</f>
        <v>299</v>
      </c>
      <c r="B1780" s="24" t="str">
        <f ca="1">"#define SRD1_REG"&amp;A1732&amp;"   "&amp;N(INDIRECT("CONFIG!A"&amp;A1780))*2</f>
        <v>#define SRD1_REG15   0</v>
      </c>
    </row>
    <row r="1781" spans="1:2" x14ac:dyDescent="0.25">
      <c r="B1781" s="24" t="s">
        <v>48</v>
      </c>
    </row>
    <row r="1782" spans="1:2" x14ac:dyDescent="0.25">
      <c r="A1782">
        <f>A1733+8</f>
        <v>300</v>
      </c>
      <c r="B1782" s="24" t="str">
        <f ca="1">"#define SRD2_REG"&amp;A1732&amp;"   "&amp;N(INDIRECT("CONFIG!A"&amp;A1782))*4</f>
        <v>#define SRD2_REG15   0</v>
      </c>
    </row>
    <row r="1783" spans="1:2" x14ac:dyDescent="0.25">
      <c r="B1783" s="24" t="s">
        <v>49</v>
      </c>
    </row>
    <row r="1784" spans="1:2" x14ac:dyDescent="0.25">
      <c r="A1784">
        <f>A1733+9</f>
        <v>301</v>
      </c>
      <c r="B1784" s="24" t="str">
        <f ca="1">"#define SRD3_REG"&amp;A1732&amp;"   "&amp;N(INDIRECT("CONFIG!A"&amp;A1784))*8</f>
        <v>#define SRD3_REG15   0</v>
      </c>
    </row>
    <row r="1785" spans="1:2" x14ac:dyDescent="0.25">
      <c r="B1785" s="24" t="s">
        <v>50</v>
      </c>
    </row>
    <row r="1786" spans="1:2" x14ac:dyDescent="0.25">
      <c r="A1786">
        <f>A1733+10</f>
        <v>302</v>
      </c>
      <c r="B1786" s="24" t="str">
        <f ca="1">"#define SRD4_REG"&amp;A1732&amp;"   "&amp;N(INDIRECT("CONFIG!A"&amp;A1786))*16</f>
        <v>#define SRD4_REG15   0</v>
      </c>
    </row>
    <row r="1787" spans="1:2" x14ac:dyDescent="0.25">
      <c r="B1787" s="24" t="s">
        <v>51</v>
      </c>
    </row>
    <row r="1788" spans="1:2" x14ac:dyDescent="0.25">
      <c r="A1788">
        <f>A1733+11</f>
        <v>303</v>
      </c>
      <c r="B1788" s="24" t="str">
        <f ca="1">"#define SRD5_REG"&amp;A1732&amp;"   "&amp;N(INDIRECT("CONFIG!A"&amp;A1788))*32</f>
        <v>#define SRD5_REG15   0</v>
      </c>
    </row>
    <row r="1789" spans="1:2" x14ac:dyDescent="0.25">
      <c r="B1789" s="24" t="s">
        <v>52</v>
      </c>
    </row>
    <row r="1790" spans="1:2" x14ac:dyDescent="0.25">
      <c r="A1790">
        <f>A1733+12</f>
        <v>304</v>
      </c>
      <c r="B1790" s="24" t="str">
        <f ca="1">"#define SRD6_REG"&amp;A1732&amp;"   "&amp;N(INDIRECT("CONFIG!A"&amp;A1790))*64</f>
        <v>#define SRD6_REG15   0</v>
      </c>
    </row>
    <row r="1791" spans="1:2" x14ac:dyDescent="0.25">
      <c r="B1791" s="24" t="s">
        <v>53</v>
      </c>
    </row>
    <row r="1792" spans="1:2" x14ac:dyDescent="0.25">
      <c r="A1792">
        <f>A1733+13</f>
        <v>305</v>
      </c>
      <c r="B1792" s="24" t="str">
        <f ca="1">"#define SRD7_REG"&amp;A1732&amp;"   "&amp;N(INDIRECT("CONFIG!A"&amp;A1792))*128</f>
        <v>#define SRD7_REG15   0</v>
      </c>
    </row>
    <row r="1793" spans="1:2" x14ac:dyDescent="0.25">
      <c r="B1793" s="24" t="str">
        <f>"#define SRD_REG"&amp;A1732&amp;" ((SRD_USE_REG"&amp;A1732&amp;" == 0)?0: (SRD0_REG"&amp;A1732&amp;" | SRD1_REG"&amp;A1732&amp;" | SRD2_REG"&amp;A1732&amp;" | SRD3_REG"&amp;A1732&amp;" |\"</f>
        <v>#define SRD_REG15 ((SRD_USE_REG15 == 0)?0: (SRD0_REG15 | SRD1_REG15 | SRD2_REG15 | SRD3_REG15 |\</v>
      </c>
    </row>
    <row r="1794" spans="1:2" x14ac:dyDescent="0.25">
      <c r="B1794" s="24" t="str">
        <f>"                      SRD4_REG"&amp;A1732&amp;" | SRD5_REG"&amp;A1732&amp;" | SRD6_REG"&amp;A1732&amp;" | SRD7_REG"&amp;A1732&amp;" ))"</f>
        <v xml:space="preserve">                      SRD4_REG15 | SRD5_REG15 | SRD6_REG15 | SRD7_REG15 ))</v>
      </c>
    </row>
    <row r="1795" spans="1:2" x14ac:dyDescent="0.25">
      <c r="B1795" s="24" t="s">
        <v>54</v>
      </c>
    </row>
    <row r="1796" spans="1:2" x14ac:dyDescent="0.25">
      <c r="B1796" s="24" t="s">
        <v>55</v>
      </c>
    </row>
    <row r="1797" spans="1:2" x14ac:dyDescent="0.25">
      <c r="B1797" s="24" t="s">
        <v>56</v>
      </c>
    </row>
    <row r="1798" spans="1:2" x14ac:dyDescent="0.25">
      <c r="B1798" s="24" t="s">
        <v>57</v>
      </c>
    </row>
    <row r="1799" spans="1:2" x14ac:dyDescent="0.25">
      <c r="B1799" s="24" t="s">
        <v>58</v>
      </c>
    </row>
    <row r="1800" spans="1:2" x14ac:dyDescent="0.25">
      <c r="B1800" s="24" t="s">
        <v>59</v>
      </c>
    </row>
    <row r="1801" spans="1:2" x14ac:dyDescent="0.25">
      <c r="B1801" s="24" t="s">
        <v>261</v>
      </c>
    </row>
    <row r="1802" spans="1:2" x14ac:dyDescent="0.25">
      <c r="B1802" s="24" t="s">
        <v>60</v>
      </c>
    </row>
    <row r="1803" spans="1:2" x14ac:dyDescent="0.25">
      <c r="A1803">
        <f>A1733+14</f>
        <v>306</v>
      </c>
      <c r="B1803" s="24" t="str" cm="1">
        <f t="array" aca="1" ref="B1803" ca="1">"#define PERM_REG"&amp;A1732&amp;"  "&amp;INDIRECT("CONFIG!A"&amp;A1803)-IF(INDIRECT("CONFIG!A"&amp;A1803)&lt;5,1,0)</f>
        <v>#define PERM_REG15  1</v>
      </c>
    </row>
    <row r="1804" spans="1:2" x14ac:dyDescent="0.25">
      <c r="B1804" s="24" t="s">
        <v>61</v>
      </c>
    </row>
    <row r="1805" spans="1:2" x14ac:dyDescent="0.25">
      <c r="A1805">
        <f>A1733+15</f>
        <v>307</v>
      </c>
      <c r="B1805" s="24" t="str">
        <f ca="1">"#define XN_REG"&amp;A1732&amp;"   "&amp;N(INDIRECT("CONFIG!A"&amp;A1805))</f>
        <v>#define XN_REG15   0</v>
      </c>
    </row>
    <row r="1806" spans="1:2" x14ac:dyDescent="0.25">
      <c r="B1806" s="24" t="s">
        <v>231</v>
      </c>
    </row>
    <row r="1807" spans="1:2" x14ac:dyDescent="0.25">
      <c r="B1807" s="24" t="s">
        <v>62</v>
      </c>
    </row>
    <row r="1808" spans="1:2" x14ac:dyDescent="0.25">
      <c r="A1808">
        <f>A1733+16</f>
        <v>308</v>
      </c>
      <c r="B1808" s="24" t="str">
        <f ca="1">"#define SHARE_REG"&amp;A1732&amp;"   "&amp;"("&amp;N(INDIRECT("CONFIG!A"&amp;A1808))&amp;"&lt;&lt;MPU_RASR_S_Pos)"</f>
        <v>#define SHARE_REG15   (0&lt;&lt;MPU_RASR_S_Pos)</v>
      </c>
    </row>
    <row r="1809" spans="2:2" x14ac:dyDescent="0.25">
      <c r="B1809" s="24" t="s">
        <v>63</v>
      </c>
    </row>
    <row r="1810" spans="2:2" x14ac:dyDescent="0.25">
      <c r="B1810" s="24" t="s">
        <v>64</v>
      </c>
    </row>
    <row r="1811" spans="2:2" x14ac:dyDescent="0.25">
      <c r="B1811" s="24" t="s">
        <v>65</v>
      </c>
    </row>
    <row r="1812" spans="2:2" x14ac:dyDescent="0.25">
      <c r="B1812" s="24" t="s">
        <v>66</v>
      </c>
    </row>
    <row r="1813" spans="2:2" x14ac:dyDescent="0.25">
      <c r="B1813" s="24" t="s">
        <v>67</v>
      </c>
    </row>
    <row r="1814" spans="2:2" x14ac:dyDescent="0.25">
      <c r="B1814" s="24" t="s">
        <v>68</v>
      </c>
    </row>
    <row r="1815" spans="2:2" x14ac:dyDescent="0.25">
      <c r="B1815" s="24" t="s">
        <v>69</v>
      </c>
    </row>
    <row r="1816" spans="2:2" x14ac:dyDescent="0.25">
      <c r="B1816" s="24" t="s">
        <v>70</v>
      </c>
    </row>
    <row r="1817" spans="2:2" x14ac:dyDescent="0.25">
      <c r="B1817" s="24" t="s">
        <v>71</v>
      </c>
    </row>
    <row r="1818" spans="2:2" x14ac:dyDescent="0.25">
      <c r="B1818" s="24" t="s">
        <v>72</v>
      </c>
    </row>
    <row r="1819" spans="2:2" x14ac:dyDescent="0.25">
      <c r="B1819" s="24" t="s">
        <v>73</v>
      </c>
    </row>
    <row r="1820" spans="2:2" x14ac:dyDescent="0.25">
      <c r="B1820" s="24" t="s">
        <v>74</v>
      </c>
    </row>
    <row r="1821" spans="2:2" x14ac:dyDescent="0.25">
      <c r="B1821" s="24" t="s">
        <v>75</v>
      </c>
    </row>
    <row r="1822" spans="2:2" x14ac:dyDescent="0.25">
      <c r="B1822" s="24" t="s">
        <v>76</v>
      </c>
    </row>
    <row r="1823" spans="2:2" x14ac:dyDescent="0.25">
      <c r="B1823" s="24" t="s">
        <v>77</v>
      </c>
    </row>
    <row r="1824" spans="2:2" x14ac:dyDescent="0.25">
      <c r="B1824" s="24" t="s">
        <v>78</v>
      </c>
    </row>
    <row r="1825" spans="1:2" x14ac:dyDescent="0.25">
      <c r="B1825" s="24" t="s">
        <v>79</v>
      </c>
    </row>
    <row r="1826" spans="1:2" x14ac:dyDescent="0.25">
      <c r="B1826" s="24" t="s">
        <v>80</v>
      </c>
    </row>
    <row r="1827" spans="1:2" x14ac:dyDescent="0.25">
      <c r="B1827" s="24" t="s">
        <v>81</v>
      </c>
    </row>
    <row r="1828" spans="1:2" x14ac:dyDescent="0.25">
      <c r="B1828" s="24" t="s">
        <v>82</v>
      </c>
    </row>
    <row r="1829" spans="1:2" x14ac:dyDescent="0.25">
      <c r="B1829" s="24" t="s">
        <v>83</v>
      </c>
    </row>
    <row r="1830" spans="1:2" x14ac:dyDescent="0.25">
      <c r="B1830" s="24" t="s">
        <v>84</v>
      </c>
    </row>
    <row r="1831" spans="1:2" x14ac:dyDescent="0.25">
      <c r="B1831" s="24" t="s">
        <v>85</v>
      </c>
    </row>
    <row r="1832" spans="1:2" x14ac:dyDescent="0.25">
      <c r="B1832" s="24" t="s">
        <v>86</v>
      </c>
    </row>
    <row r="1833" spans="1:2" x14ac:dyDescent="0.25">
      <c r="B1833" s="24" t="s">
        <v>87</v>
      </c>
    </row>
    <row r="1834" spans="1:2" x14ac:dyDescent="0.25">
      <c r="B1834" s="24" t="s">
        <v>88</v>
      </c>
    </row>
    <row r="1835" spans="1:2" x14ac:dyDescent="0.25">
      <c r="B1835" s="24" t="s">
        <v>89</v>
      </c>
    </row>
    <row r="1836" spans="1:2" x14ac:dyDescent="0.25">
      <c r="B1836" s="24" t="s">
        <v>90</v>
      </c>
    </row>
    <row r="1837" spans="1:2" x14ac:dyDescent="0.25">
      <c r="B1837" s="24" t="s">
        <v>91</v>
      </c>
    </row>
    <row r="1838" spans="1:2" x14ac:dyDescent="0.25">
      <c r="B1838" s="24" t="s">
        <v>92</v>
      </c>
    </row>
    <row r="1839" spans="1:2" x14ac:dyDescent="0.25">
      <c r="B1839" s="24" t="s">
        <v>93</v>
      </c>
    </row>
    <row r="1840" spans="1:2" x14ac:dyDescent="0.25">
      <c r="A1840">
        <f>A1733+17</f>
        <v>309</v>
      </c>
      <c r="B1840" s="24" t="str" cm="1">
        <f t="array" aca="1" ref="B1840" ca="1">"#define ACCESS_REG"&amp;A1732&amp;"  "&amp;INDIRECT("CONFIG!A"&amp;INDIRECT("CONFIG!A"&amp;A1840)+344)</f>
        <v>#define ACCESS_REG15  0x280000</v>
      </c>
    </row>
    <row r="1841" spans="2:2" x14ac:dyDescent="0.25">
      <c r="B1841" s="24" t="str">
        <f>"#define TEXSCB_REG"&amp;A1732&amp;"  (ACCESS_REG"&amp;A1732&amp;" | SHARE_REG"&amp;A1732&amp;")"</f>
        <v>#define TEXSCB_REG15  (ACCESS_REG15 | SHARE_REG15)</v>
      </c>
    </row>
    <row r="1842" spans="2:2" x14ac:dyDescent="0.25">
      <c r="B1842" s="24" t="str">
        <f>"//   &lt;/e&gt;   //MPU Region "&amp;A1732&amp;" ********************************"</f>
        <v>//   &lt;/e&gt;   //MPU Region 15 ********************************</v>
      </c>
    </row>
    <row r="1843" spans="2:2" x14ac:dyDescent="0.25">
      <c r="B1843" s="24"/>
    </row>
    <row r="1844" spans="2:2" x14ac:dyDescent="0.25">
      <c r="B1844" s="24" t="s">
        <v>0</v>
      </c>
    </row>
    <row r="1845" spans="2:2" x14ac:dyDescent="0.25">
      <c r="B1845" s="24" t="s">
        <v>212</v>
      </c>
    </row>
    <row r="1846" spans="2:2" x14ac:dyDescent="0.25">
      <c r="B1846" s="24" t="s">
        <v>0</v>
      </c>
    </row>
    <row r="1847" spans="2:2" x14ac:dyDescent="0.25">
      <c r="B1847" s="24" t="s">
        <v>198</v>
      </c>
    </row>
    <row r="1848" spans="2:2" x14ac:dyDescent="0.25">
      <c r="B1848" s="24" t="s">
        <v>256</v>
      </c>
    </row>
    <row r="1849" spans="2:2" x14ac:dyDescent="0.25">
      <c r="B1849" s="24" t="s">
        <v>255</v>
      </c>
    </row>
    <row r="1850" spans="2:2" x14ac:dyDescent="0.25">
      <c r="B1850" s="24" t="s">
        <v>262</v>
      </c>
    </row>
    <row r="1851" spans="2:2" x14ac:dyDescent="0.25">
      <c r="B1851" s="24" t="s">
        <v>207</v>
      </c>
    </row>
    <row r="1852" spans="2:2" x14ac:dyDescent="0.25">
      <c r="B1852" s="24" t="s">
        <v>258</v>
      </c>
    </row>
    <row r="1853" spans="2:2" x14ac:dyDescent="0.25">
      <c r="B1853" s="24" t="s">
        <v>259</v>
      </c>
    </row>
    <row r="1854" spans="2:2" x14ac:dyDescent="0.25">
      <c r="B1854" s="24" t="s">
        <v>257</v>
      </c>
    </row>
    <row r="1855" spans="2:2" x14ac:dyDescent="0.25">
      <c r="B1855" s="24"/>
    </row>
    <row r="1856" spans="2:2" x14ac:dyDescent="0.25">
      <c r="B1856" s="24" t="s">
        <v>199</v>
      </c>
    </row>
    <row r="1857" spans="1:2" x14ac:dyDescent="0.25">
      <c r="B1857" s="24" t="s">
        <v>211</v>
      </c>
    </row>
    <row r="1858" spans="1:2" x14ac:dyDescent="0.25">
      <c r="B1858" s="24" t="s">
        <v>209</v>
      </c>
    </row>
    <row r="1859" spans="1:2" x14ac:dyDescent="0.25">
      <c r="B1859" s="24" t="s">
        <v>190</v>
      </c>
    </row>
    <row r="1860" spans="1:2" x14ac:dyDescent="0.25">
      <c r="B1860" s="24" t="s">
        <v>191</v>
      </c>
    </row>
    <row r="1861" spans="1:2" x14ac:dyDescent="0.25">
      <c r="B1861" s="24" t="s">
        <v>208</v>
      </c>
    </row>
    <row r="1862" spans="1:2" x14ac:dyDescent="0.25">
      <c r="B1862" s="24" t="s">
        <v>200</v>
      </c>
    </row>
    <row r="1863" spans="1:2" x14ac:dyDescent="0.25">
      <c r="B1863" s="24" t="s">
        <v>192</v>
      </c>
    </row>
    <row r="1864" spans="1:2" x14ac:dyDescent="0.25">
      <c r="A1864">
        <v>1</v>
      </c>
      <c r="B1864" s="24" t="str">
        <f>"  #if defined (CONFIG_REG"&amp;A1864&amp;") &amp;&amp; (CONFIG_REG"&amp;A1864&amp;" == 1U)"</f>
        <v xml:space="preserve">  #if defined (CONFIG_REG1) &amp;&amp; (CONFIG_REG1 == 1U)</v>
      </c>
    </row>
    <row r="1865" spans="1:2" x14ac:dyDescent="0.25">
      <c r="B1865" s="24" t="str">
        <f>"    MPU_CONFIG_REGION("&amp;A1864&amp;");"</f>
        <v xml:space="preserve">    MPU_CONFIG_REGION(1);</v>
      </c>
    </row>
    <row r="1866" spans="1:2" x14ac:dyDescent="0.25">
      <c r="B1866" s="24" t="s">
        <v>192</v>
      </c>
    </row>
    <row r="1867" spans="1:2" x14ac:dyDescent="0.25">
      <c r="A1867">
        <v>2</v>
      </c>
      <c r="B1867" s="24" t="str">
        <f t="shared" ref="B1867" si="0">"  #if defined (CONFIG_REG"&amp;A1867&amp;") &amp;&amp; (CONFIG_REG"&amp;A1867&amp;" == 1U)"</f>
        <v xml:space="preserve">  #if defined (CONFIG_REG2) &amp;&amp; (CONFIG_REG2 == 1U)</v>
      </c>
    </row>
    <row r="1868" spans="1:2" x14ac:dyDescent="0.25">
      <c r="B1868" s="24" t="str">
        <f t="shared" ref="B1868" si="1">"    MPU_CONFIG_REGION("&amp;A1867&amp;");"</f>
        <v xml:space="preserve">    MPU_CONFIG_REGION(2);</v>
      </c>
    </row>
    <row r="1869" spans="1:2" x14ac:dyDescent="0.25">
      <c r="B1869" s="24" t="s">
        <v>192</v>
      </c>
    </row>
    <row r="1870" spans="1:2" x14ac:dyDescent="0.25">
      <c r="A1870">
        <v>3</v>
      </c>
      <c r="B1870" s="24" t="str">
        <f t="shared" ref="B1870" si="2">"  #if defined (CONFIG_REG"&amp;A1870&amp;") &amp;&amp; (CONFIG_REG"&amp;A1870&amp;" == 1U)"</f>
        <v xml:space="preserve">  #if defined (CONFIG_REG3) &amp;&amp; (CONFIG_REG3 == 1U)</v>
      </c>
    </row>
    <row r="1871" spans="1:2" x14ac:dyDescent="0.25">
      <c r="B1871" s="24" t="str">
        <f t="shared" ref="B1871" si="3">"    MPU_CONFIG_REGION("&amp;A1870&amp;");"</f>
        <v xml:space="preserve">    MPU_CONFIG_REGION(3);</v>
      </c>
    </row>
    <row r="1872" spans="1:2" x14ac:dyDescent="0.25">
      <c r="B1872" s="24" t="s">
        <v>192</v>
      </c>
    </row>
    <row r="1873" spans="1:2" x14ac:dyDescent="0.25">
      <c r="A1873">
        <v>4</v>
      </c>
      <c r="B1873" s="24" t="str">
        <f t="shared" ref="B1873" si="4">"  #if defined (CONFIG_REG"&amp;A1873&amp;") &amp;&amp; (CONFIG_REG"&amp;A1873&amp;" == 1U)"</f>
        <v xml:space="preserve">  #if defined (CONFIG_REG4) &amp;&amp; (CONFIG_REG4 == 1U)</v>
      </c>
    </row>
    <row r="1874" spans="1:2" x14ac:dyDescent="0.25">
      <c r="B1874" s="24" t="str">
        <f t="shared" ref="B1874" si="5">"    MPU_CONFIG_REGION("&amp;A1873&amp;");"</f>
        <v xml:space="preserve">    MPU_CONFIG_REGION(4);</v>
      </c>
    </row>
    <row r="1875" spans="1:2" x14ac:dyDescent="0.25">
      <c r="B1875" s="24" t="s">
        <v>192</v>
      </c>
    </row>
    <row r="1876" spans="1:2" x14ac:dyDescent="0.25">
      <c r="A1876">
        <v>5</v>
      </c>
      <c r="B1876" s="24" t="str">
        <f t="shared" ref="B1876:B1903" si="6">"  #if defined (CONFIG_REG"&amp;A1876&amp;") &amp;&amp; (CONFIG_REG"&amp;A1876&amp;" == 1U)"</f>
        <v xml:space="preserve">  #if defined (CONFIG_REG5) &amp;&amp; (CONFIG_REG5 == 1U)</v>
      </c>
    </row>
    <row r="1877" spans="1:2" x14ac:dyDescent="0.25">
      <c r="B1877" s="24" t="str">
        <f t="shared" ref="B1877:B1904" si="7">"    MPU_CONFIG_REGION("&amp;A1876&amp;");"</f>
        <v xml:space="preserve">    MPU_CONFIG_REGION(5);</v>
      </c>
    </row>
    <row r="1878" spans="1:2" x14ac:dyDescent="0.25">
      <c r="B1878" s="24" t="s">
        <v>192</v>
      </c>
    </row>
    <row r="1879" spans="1:2" x14ac:dyDescent="0.25">
      <c r="A1879">
        <v>6</v>
      </c>
      <c r="B1879" s="24" t="str">
        <f t="shared" ref="B1879:B1906" si="8">"  #if defined (CONFIG_REG"&amp;A1879&amp;") &amp;&amp; (CONFIG_REG"&amp;A1879&amp;" == 1U)"</f>
        <v xml:space="preserve">  #if defined (CONFIG_REG6) &amp;&amp; (CONFIG_REG6 == 1U)</v>
      </c>
    </row>
    <row r="1880" spans="1:2" x14ac:dyDescent="0.25">
      <c r="B1880" s="24" t="str">
        <f t="shared" ref="B1880:B1907" si="9">"    MPU_CONFIG_REGION("&amp;A1879&amp;");"</f>
        <v xml:space="preserve">    MPU_CONFIG_REGION(6);</v>
      </c>
    </row>
    <row r="1881" spans="1:2" x14ac:dyDescent="0.25">
      <c r="B1881" s="24" t="s">
        <v>192</v>
      </c>
    </row>
    <row r="1882" spans="1:2" x14ac:dyDescent="0.25">
      <c r="A1882">
        <v>7</v>
      </c>
      <c r="B1882" s="24" t="str">
        <f t="shared" ref="B1882" si="10">"  #if defined (CONFIG_REG"&amp;A1882&amp;") &amp;&amp; (CONFIG_REG"&amp;A1882&amp;" == 1U)"</f>
        <v xml:space="preserve">  #if defined (CONFIG_REG7) &amp;&amp; (CONFIG_REG7 == 1U)</v>
      </c>
    </row>
    <row r="1883" spans="1:2" x14ac:dyDescent="0.25">
      <c r="B1883" s="24" t="str">
        <f t="shared" ref="B1883" si="11">"    MPU_CONFIG_REGION("&amp;A1882&amp;");"</f>
        <v xml:space="preserve">    MPU_CONFIG_REGION(7);</v>
      </c>
    </row>
    <row r="1884" spans="1:2" x14ac:dyDescent="0.25">
      <c r="B1884" s="24" t="s">
        <v>192</v>
      </c>
    </row>
    <row r="1885" spans="1:2" x14ac:dyDescent="0.25">
      <c r="A1885">
        <v>8</v>
      </c>
      <c r="B1885" s="24" t="str">
        <f t="shared" si="6"/>
        <v xml:space="preserve">  #if defined (CONFIG_REG8) &amp;&amp; (CONFIG_REG8 == 1U)</v>
      </c>
    </row>
    <row r="1886" spans="1:2" x14ac:dyDescent="0.25">
      <c r="B1886" s="24" t="str">
        <f t="shared" si="7"/>
        <v xml:space="preserve">    MPU_CONFIG_REGION(8);</v>
      </c>
    </row>
    <row r="1887" spans="1:2" x14ac:dyDescent="0.25">
      <c r="B1887" s="24" t="s">
        <v>192</v>
      </c>
    </row>
    <row r="1888" spans="1:2" x14ac:dyDescent="0.25">
      <c r="A1888">
        <v>9</v>
      </c>
      <c r="B1888" s="24" t="str">
        <f t="shared" si="8"/>
        <v xml:space="preserve">  #if defined (CONFIG_REG9) &amp;&amp; (CONFIG_REG9 == 1U)</v>
      </c>
    </row>
    <row r="1889" spans="1:2" x14ac:dyDescent="0.25">
      <c r="B1889" s="24" t="str">
        <f t="shared" si="9"/>
        <v xml:space="preserve">    MPU_CONFIG_REGION(9);</v>
      </c>
    </row>
    <row r="1890" spans="1:2" x14ac:dyDescent="0.25">
      <c r="B1890" s="24" t="s">
        <v>192</v>
      </c>
    </row>
    <row r="1891" spans="1:2" x14ac:dyDescent="0.25">
      <c r="A1891">
        <v>10</v>
      </c>
      <c r="B1891" s="24" t="str">
        <f t="shared" ref="B1891" si="12">"  #if defined (CONFIG_REG"&amp;A1891&amp;") &amp;&amp; (CONFIG_REG"&amp;A1891&amp;" == 1U)"</f>
        <v xml:space="preserve">  #if defined (CONFIG_REG10) &amp;&amp; (CONFIG_REG10 == 1U)</v>
      </c>
    </row>
    <row r="1892" spans="1:2" x14ac:dyDescent="0.25">
      <c r="B1892" s="24" t="str">
        <f t="shared" ref="B1892" si="13">"    MPU_CONFIG_REGION("&amp;A1891&amp;");"</f>
        <v xml:space="preserve">    MPU_CONFIG_REGION(10);</v>
      </c>
    </row>
    <row r="1893" spans="1:2" x14ac:dyDescent="0.25">
      <c r="B1893" s="24" t="s">
        <v>192</v>
      </c>
    </row>
    <row r="1894" spans="1:2" x14ac:dyDescent="0.25">
      <c r="A1894">
        <v>11</v>
      </c>
      <c r="B1894" s="24" t="str">
        <f t="shared" si="6"/>
        <v xml:space="preserve">  #if defined (CONFIG_REG11) &amp;&amp; (CONFIG_REG11 == 1U)</v>
      </c>
    </row>
    <row r="1895" spans="1:2" x14ac:dyDescent="0.25">
      <c r="B1895" s="24" t="str">
        <f t="shared" si="7"/>
        <v xml:space="preserve">    MPU_CONFIG_REGION(11);</v>
      </c>
    </row>
    <row r="1896" spans="1:2" x14ac:dyDescent="0.25">
      <c r="B1896" s="24" t="s">
        <v>192</v>
      </c>
    </row>
    <row r="1897" spans="1:2" x14ac:dyDescent="0.25">
      <c r="A1897">
        <v>12</v>
      </c>
      <c r="B1897" s="24" t="str">
        <f t="shared" si="8"/>
        <v xml:space="preserve">  #if defined (CONFIG_REG12) &amp;&amp; (CONFIG_REG12 == 1U)</v>
      </c>
    </row>
    <row r="1898" spans="1:2" x14ac:dyDescent="0.25">
      <c r="B1898" s="24" t="str">
        <f t="shared" si="9"/>
        <v xml:space="preserve">    MPU_CONFIG_REGION(12);</v>
      </c>
    </row>
    <row r="1899" spans="1:2" x14ac:dyDescent="0.25">
      <c r="B1899" s="24" t="s">
        <v>192</v>
      </c>
    </row>
    <row r="1900" spans="1:2" x14ac:dyDescent="0.25">
      <c r="A1900">
        <v>13</v>
      </c>
      <c r="B1900" s="24" t="str">
        <f t="shared" ref="B1900" si="14">"  #if defined (CONFIG_REG"&amp;A1900&amp;") &amp;&amp; (CONFIG_REG"&amp;A1900&amp;" == 1U)"</f>
        <v xml:space="preserve">  #if defined (CONFIG_REG13) &amp;&amp; (CONFIG_REG13 == 1U)</v>
      </c>
    </row>
    <row r="1901" spans="1:2" x14ac:dyDescent="0.25">
      <c r="B1901" s="24" t="str">
        <f t="shared" ref="B1901" si="15">"    MPU_CONFIG_REGION("&amp;A1900&amp;");"</f>
        <v xml:space="preserve">    MPU_CONFIG_REGION(13);</v>
      </c>
    </row>
    <row r="1902" spans="1:2" x14ac:dyDescent="0.25">
      <c r="B1902" s="24" t="s">
        <v>192</v>
      </c>
    </row>
    <row r="1903" spans="1:2" x14ac:dyDescent="0.25">
      <c r="A1903">
        <v>14</v>
      </c>
      <c r="B1903" s="24" t="str">
        <f t="shared" si="6"/>
        <v xml:space="preserve">  #if defined (CONFIG_REG14) &amp;&amp; (CONFIG_REG14 == 1U)</v>
      </c>
    </row>
    <row r="1904" spans="1:2" x14ac:dyDescent="0.25">
      <c r="B1904" s="24" t="str">
        <f t="shared" si="7"/>
        <v xml:space="preserve">    MPU_CONFIG_REGION(14);</v>
      </c>
    </row>
    <row r="1905" spans="1:2" x14ac:dyDescent="0.25">
      <c r="B1905" s="24" t="s">
        <v>192</v>
      </c>
    </row>
    <row r="1906" spans="1:2" x14ac:dyDescent="0.25">
      <c r="A1906">
        <v>15</v>
      </c>
      <c r="B1906" s="24" t="str">
        <f t="shared" si="8"/>
        <v xml:space="preserve">  #if defined (CONFIG_REG15) &amp;&amp; (CONFIG_REG15 == 1U)</v>
      </c>
    </row>
    <row r="1907" spans="1:2" x14ac:dyDescent="0.25">
      <c r="B1907" s="24" t="str">
        <f t="shared" si="9"/>
        <v xml:space="preserve">    MPU_CONFIG_REGION(15);</v>
      </c>
    </row>
    <row r="1908" spans="1:2" x14ac:dyDescent="0.25">
      <c r="B1908" s="24" t="s">
        <v>192</v>
      </c>
    </row>
    <row r="1909" spans="1:2" x14ac:dyDescent="0.25">
      <c r="B1909" s="24" t="s">
        <v>193</v>
      </c>
    </row>
    <row r="1910" spans="1:2" x14ac:dyDescent="0.25">
      <c r="B1910" s="24" t="s">
        <v>194</v>
      </c>
    </row>
    <row r="1911" spans="1:2" x14ac:dyDescent="0.25">
      <c r="B1911" s="24" t="s">
        <v>195</v>
      </c>
    </row>
    <row r="1912" spans="1:2" x14ac:dyDescent="0.25">
      <c r="B1912" s="24" t="s">
        <v>196</v>
      </c>
    </row>
    <row r="1913" spans="1:2" x14ac:dyDescent="0.25">
      <c r="B1913" s="24" t="s">
        <v>210</v>
      </c>
    </row>
    <row r="1914" spans="1:2" x14ac:dyDescent="0.25">
      <c r="B1914" s="24"/>
    </row>
    <row r="1915" spans="1:2" x14ac:dyDescent="0.25">
      <c r="B1915" s="24" t="s">
        <v>227</v>
      </c>
    </row>
    <row r="1916" spans="1:2" x14ac:dyDescent="0.25">
      <c r="B1916" s="24" t="s">
        <v>229</v>
      </c>
    </row>
    <row r="1917" spans="1:2" x14ac:dyDescent="0.25">
      <c r="B1917" s="24" t="s">
        <v>177</v>
      </c>
    </row>
    <row r="1918" spans="1:2" x14ac:dyDescent="0.25">
      <c r="B1918" s="25"/>
    </row>
    <row r="1919" spans="1:2" x14ac:dyDescent="0.25">
      <c r="B1919" s="24" t="s">
        <v>197</v>
      </c>
    </row>
    <row r="1920" spans="1:2" x14ac:dyDescent="0.25">
      <c r="B1920" s="24"/>
    </row>
  </sheetData>
  <sheetProtection sheet="1"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F86E64-C67A-4FA5-AC88-581431612D44}">
  <dimension ref="A1:B482"/>
  <sheetViews>
    <sheetView topLeftCell="B85" zoomScale="160" zoomScaleNormal="160" workbookViewId="0">
      <selection activeCell="B56" sqref="B56"/>
    </sheetView>
  </sheetViews>
  <sheetFormatPr baseColWidth="10" defaultRowHeight="15" x14ac:dyDescent="0.25"/>
  <cols>
    <col min="1" max="1" width="4" hidden="1" customWidth="1"/>
    <col min="2" max="2" width="122.5703125" bestFit="1" customWidth="1"/>
  </cols>
  <sheetData>
    <row r="1" spans="2:2" x14ac:dyDescent="0.25">
      <c r="B1" s="24" t="s">
        <v>167</v>
      </c>
    </row>
    <row r="2" spans="2:2" x14ac:dyDescent="0.25">
      <c r="B2" s="24" t="s">
        <v>226</v>
      </c>
    </row>
    <row r="3" spans="2:2" x14ac:dyDescent="0.25">
      <c r="B3" s="24" t="s">
        <v>253</v>
      </c>
    </row>
    <row r="4" spans="2:2" x14ac:dyDescent="0.25">
      <c r="B4" s="24" t="s">
        <v>263</v>
      </c>
    </row>
    <row r="5" spans="2:2" x14ac:dyDescent="0.25">
      <c r="B5" s="24" t="s">
        <v>264</v>
      </c>
    </row>
    <row r="6" spans="2:2" x14ac:dyDescent="0.25">
      <c r="B6" s="24" t="s">
        <v>168</v>
      </c>
    </row>
    <row r="7" spans="2:2" x14ac:dyDescent="0.25">
      <c r="B7" s="24" t="s">
        <v>252</v>
      </c>
    </row>
    <row r="8" spans="2:2" x14ac:dyDescent="0.25">
      <c r="B8" s="24" t="s">
        <v>250</v>
      </c>
    </row>
    <row r="9" spans="2:2" x14ac:dyDescent="0.25">
      <c r="B9" s="24" t="s">
        <v>243</v>
      </c>
    </row>
    <row r="10" spans="2:2" x14ac:dyDescent="0.25">
      <c r="B10" s="24" t="s">
        <v>244</v>
      </c>
    </row>
    <row r="11" spans="2:2" x14ac:dyDescent="0.25">
      <c r="B11" s="24" t="s">
        <v>245</v>
      </c>
    </row>
    <row r="12" spans="2:2" x14ac:dyDescent="0.25">
      <c r="B12" s="24" t="s">
        <v>246</v>
      </c>
    </row>
    <row r="13" spans="2:2" x14ac:dyDescent="0.25">
      <c r="B13" s="24" t="s">
        <v>247</v>
      </c>
    </row>
    <row r="14" spans="2:2" x14ac:dyDescent="0.25">
      <c r="B14" s="24" t="s">
        <v>248</v>
      </c>
    </row>
    <row r="15" spans="2:2" x14ac:dyDescent="0.25">
      <c r="B15" s="24" t="s">
        <v>249</v>
      </c>
    </row>
    <row r="16" spans="2:2" x14ac:dyDescent="0.25">
      <c r="B16" s="24" t="s">
        <v>169</v>
      </c>
    </row>
    <row r="17" spans="2:2" x14ac:dyDescent="0.25">
      <c r="B17" s="24" t="s">
        <v>170</v>
      </c>
    </row>
    <row r="18" spans="2:2" x14ac:dyDescent="0.25">
      <c r="B18" s="24" t="s">
        <v>171</v>
      </c>
    </row>
    <row r="19" spans="2:2" x14ac:dyDescent="0.25">
      <c r="B19" s="24"/>
    </row>
    <row r="20" spans="2:2" x14ac:dyDescent="0.25">
      <c r="B20" s="24" t="s">
        <v>227</v>
      </c>
    </row>
    <row r="21" spans="2:2" x14ac:dyDescent="0.25">
      <c r="B21" s="24" t="s">
        <v>228</v>
      </c>
    </row>
    <row r="22" spans="2:2" x14ac:dyDescent="0.25">
      <c r="B22" s="24" t="s">
        <v>177</v>
      </c>
    </row>
    <row r="23" spans="2:2" x14ac:dyDescent="0.25">
      <c r="B23" s="24"/>
    </row>
    <row r="24" spans="2:2" x14ac:dyDescent="0.25">
      <c r="B24" s="24" t="s">
        <v>172</v>
      </c>
    </row>
    <row r="25" spans="2:2" x14ac:dyDescent="0.25">
      <c r="B25" s="24" t="s">
        <v>173</v>
      </c>
    </row>
    <row r="26" spans="2:2" x14ac:dyDescent="0.25">
      <c r="B26" s="24" t="s">
        <v>174</v>
      </c>
    </row>
    <row r="27" spans="2:2" x14ac:dyDescent="0.25">
      <c r="B27" s="24" t="s">
        <v>175</v>
      </c>
    </row>
    <row r="28" spans="2:2" x14ac:dyDescent="0.25">
      <c r="B28" s="24" t="s">
        <v>176</v>
      </c>
    </row>
    <row r="29" spans="2:2" x14ac:dyDescent="0.25">
      <c r="B29" s="24" t="s">
        <v>177</v>
      </c>
    </row>
    <row r="30" spans="2:2" x14ac:dyDescent="0.25">
      <c r="B30" s="24"/>
    </row>
    <row r="31" spans="2:2" x14ac:dyDescent="0.25">
      <c r="B31" s="24" t="s">
        <v>0</v>
      </c>
    </row>
    <row r="32" spans="2:2" x14ac:dyDescent="0.25">
      <c r="B32" s="24" t="s">
        <v>203</v>
      </c>
    </row>
    <row r="33" spans="1:2" x14ac:dyDescent="0.25">
      <c r="B33" s="24" t="s">
        <v>0</v>
      </c>
    </row>
    <row r="34" spans="1:2" x14ac:dyDescent="0.25">
      <c r="B34" s="24"/>
    </row>
    <row r="35" spans="1:2" x14ac:dyDescent="0.25">
      <c r="B35" s="24" t="s">
        <v>204</v>
      </c>
    </row>
    <row r="36" spans="1:2" x14ac:dyDescent="0.25">
      <c r="B36" s="24" t="str">
        <f>"#define MPU_INIT_CTRL_ENABLE      "&amp;IF(CONFIG!A3,"1","0")</f>
        <v>#define MPU_INIT_CTRL_ENABLE      1</v>
      </c>
    </row>
    <row r="37" spans="1:2" x14ac:dyDescent="0.25">
      <c r="B37" s="24" t="str">
        <f>"#define MPU_INIT_CTRL_PRIVDEFENA  "&amp;IF(CONFIG!A4,"0x00000004","0x00000000")</f>
        <v>#define MPU_INIT_CTRL_PRIVDEFENA  0x00000004</v>
      </c>
    </row>
    <row r="38" spans="1:2" x14ac:dyDescent="0.25">
      <c r="B38" s="24" t="str">
        <f>"#define MPU_INIT_CTRL_HFNMIENA    "&amp;IF(CONFIG!A5,"0x00000002","0x00000000")</f>
        <v>#define MPU_INIT_CTRL_HFNMIENA    0x00000000</v>
      </c>
    </row>
    <row r="39" spans="1:2" x14ac:dyDescent="0.25">
      <c r="B39" s="24" t="s">
        <v>267</v>
      </c>
    </row>
    <row r="40" spans="1:2" x14ac:dyDescent="0.25">
      <c r="B40" s="24"/>
    </row>
    <row r="41" spans="1:2" x14ac:dyDescent="0.25">
      <c r="A41" s="2">
        <v>0</v>
      </c>
      <c r="B41" s="24" t="str">
        <f>"// MPU Region "&amp;A41&amp;" ********************************"</f>
        <v>// MPU Region 0 ********************************</v>
      </c>
    </row>
    <row r="42" spans="1:2" x14ac:dyDescent="0.25">
      <c r="A42" s="2">
        <v>7</v>
      </c>
      <c r="B42" s="24" t="str">
        <f ca="1">"#define CONFIG_REG"&amp;A41&amp;"  "&amp;N(INDIRECT("CONFIG!A"&amp;A42))</f>
        <v>#define CONFIG_REG0  1</v>
      </c>
    </row>
    <row r="43" spans="1:2" x14ac:dyDescent="0.25">
      <c r="A43">
        <f>A42+1</f>
        <v>8</v>
      </c>
      <c r="B43" s="24" t="str">
        <f ca="1">"#define ENABLE_REG"&amp;A41&amp;"  "&amp;N(INDIRECT("CONFIG!A"&amp;A43))</f>
        <v>#define ENABLE_REG0  1</v>
      </c>
    </row>
    <row r="44" spans="1:2" x14ac:dyDescent="0.25">
      <c r="A44">
        <f>A42+2</f>
        <v>9</v>
      </c>
      <c r="B44" s="24" t="str" cm="1">
        <f t="array" aca="1" ref="B44" ca="1">"#define BASE_REG"&amp;A41&amp;"    0x"&amp;INDIRECT("CONFIG!A"&amp;A44)</f>
        <v>#define BASE_REG0    0x08000000</v>
      </c>
    </row>
    <row r="45" spans="1:2" x14ac:dyDescent="0.25">
      <c r="A45">
        <f>A42+3</f>
        <v>10</v>
      </c>
      <c r="B45" s="24" t="str" cm="1">
        <f t="array" aca="1" ref="B45" ca="1">"#define SIZE_REG"&amp;A41&amp;"    "&amp;INDIRECT("CONFIG!A"&amp;A45)+3</f>
        <v>#define SIZE_REG0    15</v>
      </c>
    </row>
    <row r="46" spans="1:2" x14ac:dyDescent="0.25">
      <c r="A46">
        <f>A42+6</f>
        <v>13</v>
      </c>
      <c r="B46" s="24" t="str">
        <f ca="1">"#define SRD0_REG"&amp;A41&amp;"    "&amp;N(INDIRECT("CONFIG!A"&amp;A46))</f>
        <v>#define SRD0_REG0    0</v>
      </c>
    </row>
    <row r="47" spans="1:2" x14ac:dyDescent="0.25">
      <c r="A47">
        <f>A42+7</f>
        <v>14</v>
      </c>
      <c r="B47" s="24" t="str">
        <f ca="1">"#define SRD1_REG"&amp;A41&amp;"    "&amp;N(INDIRECT("CONFIG!A"&amp;A47))*2</f>
        <v>#define SRD1_REG0    0</v>
      </c>
    </row>
    <row r="48" spans="1:2" x14ac:dyDescent="0.25">
      <c r="A48">
        <f>A42+8</f>
        <v>15</v>
      </c>
      <c r="B48" s="24" t="str">
        <f ca="1">"#define SRD2_REG"&amp;A41&amp;"    "&amp;N(INDIRECT("CONFIG!A"&amp;A48))*4</f>
        <v>#define SRD2_REG0    0</v>
      </c>
    </row>
    <row r="49" spans="1:2" x14ac:dyDescent="0.25">
      <c r="A49">
        <f>A42+9</f>
        <v>16</v>
      </c>
      <c r="B49" s="24" t="str">
        <f ca="1">"#define SRD3_REG"&amp;A41&amp;"    "&amp;N(INDIRECT("CONFIG!A"&amp;A49))*8</f>
        <v>#define SRD3_REG0    0</v>
      </c>
    </row>
    <row r="50" spans="1:2" x14ac:dyDescent="0.25">
      <c r="A50">
        <f>A42+10</f>
        <v>17</v>
      </c>
      <c r="B50" s="24" t="str">
        <f ca="1">"#define SRD4_REG"&amp;A41&amp;"    "&amp;N(INDIRECT("CONFIG!A"&amp;A50))*16</f>
        <v>#define SRD4_REG0    0</v>
      </c>
    </row>
    <row r="51" spans="1:2" x14ac:dyDescent="0.25">
      <c r="A51">
        <f>A42+11</f>
        <v>18</v>
      </c>
      <c r="B51" s="24" t="str">
        <f ca="1">"#define SRD5_REG"&amp;A41&amp;"    "&amp;N(INDIRECT("CONFIG!A"&amp;A51))*32</f>
        <v>#define SRD5_REG0    0</v>
      </c>
    </row>
    <row r="52" spans="1:2" x14ac:dyDescent="0.25">
      <c r="A52">
        <f>A42+12</f>
        <v>19</v>
      </c>
      <c r="B52" s="24" t="str">
        <f ca="1">"#define SRD6_REG"&amp;A41&amp;"    "&amp;N(INDIRECT("CONFIG!A"&amp;A52))*64</f>
        <v>#define SRD6_REG0    0</v>
      </c>
    </row>
    <row r="53" spans="1:2" x14ac:dyDescent="0.25">
      <c r="A53">
        <f>A42+13</f>
        <v>20</v>
      </c>
      <c r="B53" s="24" t="str">
        <f ca="1">"#define SRD7_REG"&amp;A41&amp;"    "&amp;N(INDIRECT("CONFIG!A"&amp;A53))*128</f>
        <v>#define SRD7_REG0    0</v>
      </c>
    </row>
    <row r="54" spans="1:2" x14ac:dyDescent="0.25">
      <c r="B54" s="24" t="str">
        <f>"#define SRD_REG"&amp;A41&amp;"     (SRD0_REG"&amp;A41&amp;" | SRD1_REG"&amp;A41&amp;" | SRD2_REG"&amp;A41&amp;" | SRD3_REG"&amp;A41&amp;" |\"</f>
        <v>#define SRD_REG0     (SRD0_REG0 | SRD1_REG0 | SRD2_REG0 | SRD3_REG0 |\</v>
      </c>
    </row>
    <row r="55" spans="1:2" x14ac:dyDescent="0.25">
      <c r="B55" s="24" t="str">
        <f>"                      SRD4_REG"&amp;A41&amp;" | SRD5_REG"&amp;A41&amp;" | SRD6_REG"&amp;A41&amp;" | SRD7_REG"&amp;A41&amp;")"</f>
        <v xml:space="preserve">                      SRD4_REG0 | SRD5_REG0 | SRD6_REG0 | SRD7_REG0)</v>
      </c>
    </row>
    <row r="56" spans="1:2" x14ac:dyDescent="0.25">
      <c r="A56">
        <f>A42+14</f>
        <v>21</v>
      </c>
      <c r="B56" s="24" t="str" cm="1">
        <f t="array" aca="1" ref="B56" ca="1">"#define PERM_REG"&amp;A41&amp;"    "&amp;INDIRECT("CONFIG!A"&amp;A56)-IF(INDIRECT("CONFIG!A"&amp;A56)&lt;5,1,0)</f>
        <v>#define PERM_REG0    6</v>
      </c>
    </row>
    <row r="57" spans="1:2" x14ac:dyDescent="0.25">
      <c r="A57">
        <f>A42+15</f>
        <v>22</v>
      </c>
      <c r="B57" s="24" t="str">
        <f ca="1">"#define XN_REG"&amp;A41&amp;"      "&amp;N(INDIRECT("CONFIG!A"&amp;A57))</f>
        <v>#define XN_REG0      0</v>
      </c>
    </row>
    <row r="58" spans="1:2" x14ac:dyDescent="0.25">
      <c r="A58">
        <f>A42+16</f>
        <v>23</v>
      </c>
      <c r="B58" s="24" t="str">
        <f ca="1">"#define SHARE_REG"&amp;A41&amp;"   ("&amp;N(INDIRECT("CONFIG!A"&amp;A58))&amp;"&lt;&lt;MPU_RASR_S_Pos)"</f>
        <v>#define SHARE_REG0   (0&lt;&lt;MPU_RASR_S_Pos)</v>
      </c>
    </row>
    <row r="59" spans="1:2" x14ac:dyDescent="0.25">
      <c r="A59">
        <f>A42+17</f>
        <v>24</v>
      </c>
      <c r="B59" s="24" t="str" cm="1">
        <f t="array" aca="1" ref="B59" ca="1">"#define ACCESS_REG"&amp;A41&amp;"  "&amp;INDIRECT("CONFIG!A"&amp;INDIRECT("CONFIG!A"&amp;A59)+344)</f>
        <v>#define ACCESS_REG0  0x020000</v>
      </c>
    </row>
    <row r="60" spans="1:2" x14ac:dyDescent="0.25">
      <c r="B60" s="24" t="str">
        <f>"#define TEXSCB_REG"&amp;A41&amp;"  (ACCESS_REG"&amp;A41&amp;" | SHARE_REG"&amp;A41&amp;")"</f>
        <v>#define TEXSCB_REG0  (ACCESS_REG0 | SHARE_REG0)</v>
      </c>
    </row>
    <row r="61" spans="1:2" x14ac:dyDescent="0.25">
      <c r="B61" s="24"/>
    </row>
    <row r="62" spans="1:2" x14ac:dyDescent="0.25">
      <c r="A62" s="2">
        <f>A41+1</f>
        <v>1</v>
      </c>
      <c r="B62" s="24" t="str">
        <f>"// MPU Region "&amp;A62&amp;" ********************************"</f>
        <v>// MPU Region 1 ********************************</v>
      </c>
    </row>
    <row r="63" spans="1:2" x14ac:dyDescent="0.25">
      <c r="A63" s="2">
        <f>A42+19</f>
        <v>26</v>
      </c>
      <c r="B63" s="24" t="str">
        <f ca="1">"#define CONFIG_REG"&amp;A62&amp;"  "&amp;N(INDIRECT("CONFIG!A"&amp;A63))</f>
        <v>#define CONFIG_REG1  1</v>
      </c>
    </row>
    <row r="64" spans="1:2" x14ac:dyDescent="0.25">
      <c r="A64">
        <f>A63+1</f>
        <v>27</v>
      </c>
      <c r="B64" s="24" t="str">
        <f ca="1">"#define ENABLE_REG"&amp;A62&amp;"  "&amp;N(INDIRECT("CONFIG!A"&amp;A64))</f>
        <v>#define ENABLE_REG1  1</v>
      </c>
    </row>
    <row r="65" spans="1:2" x14ac:dyDescent="0.25">
      <c r="A65">
        <f>A63+2</f>
        <v>28</v>
      </c>
      <c r="B65" s="24" t="str" cm="1">
        <f t="array" aca="1" ref="B65" ca="1">"#define BASE_REG"&amp;A62&amp;"    0x"&amp;INDIRECT("CONFIG!A"&amp;A65)</f>
        <v>#define BASE_REG1    0x20000000</v>
      </c>
    </row>
    <row r="66" spans="1:2" x14ac:dyDescent="0.25">
      <c r="A66">
        <f>A63+3</f>
        <v>29</v>
      </c>
      <c r="B66" s="24" t="str" cm="1">
        <f t="array" aca="1" ref="B66" ca="1">"#define SIZE_REG"&amp;A62&amp;"    "&amp;INDIRECT("CONFIG!A"&amp;A66)+3</f>
        <v>#define SIZE_REG1    8</v>
      </c>
    </row>
    <row r="67" spans="1:2" x14ac:dyDescent="0.25">
      <c r="A67">
        <f>A63+6</f>
        <v>32</v>
      </c>
      <c r="B67" s="24" t="str">
        <f ca="1">"#define SRD0_REG"&amp;A62&amp;"    "&amp;N(INDIRECT("CONFIG!A"&amp;A67))</f>
        <v>#define SRD0_REG1    0</v>
      </c>
    </row>
    <row r="68" spans="1:2" x14ac:dyDescent="0.25">
      <c r="A68">
        <f>A63+7</f>
        <v>33</v>
      </c>
      <c r="B68" s="24" t="str">
        <f ca="1">"#define SRD1_REG"&amp;A62&amp;"    "&amp;N(INDIRECT("CONFIG!A"&amp;A68))*2</f>
        <v>#define SRD1_REG1    0</v>
      </c>
    </row>
    <row r="69" spans="1:2" x14ac:dyDescent="0.25">
      <c r="A69">
        <f>A63+8</f>
        <v>34</v>
      </c>
      <c r="B69" s="24" t="str">
        <f ca="1">"#define SRD2_REG"&amp;A62&amp;"    "&amp;N(INDIRECT("CONFIG!A"&amp;A69))*4</f>
        <v>#define SRD2_REG1    0</v>
      </c>
    </row>
    <row r="70" spans="1:2" x14ac:dyDescent="0.25">
      <c r="A70">
        <f>A63+9</f>
        <v>35</v>
      </c>
      <c r="B70" s="24" t="str">
        <f ca="1">"#define SRD3_REG"&amp;A62&amp;"    "&amp;N(INDIRECT("CONFIG!A"&amp;A70))*8</f>
        <v>#define SRD3_REG1    0</v>
      </c>
    </row>
    <row r="71" spans="1:2" x14ac:dyDescent="0.25">
      <c r="A71">
        <f>A63+10</f>
        <v>36</v>
      </c>
      <c r="B71" s="24" t="str">
        <f ca="1">"#define SRD4_REG"&amp;A62&amp;"    "&amp;N(INDIRECT("CONFIG!A"&amp;A71))*16</f>
        <v>#define SRD4_REG1    0</v>
      </c>
    </row>
    <row r="72" spans="1:2" x14ac:dyDescent="0.25">
      <c r="A72">
        <f>A63+11</f>
        <v>37</v>
      </c>
      <c r="B72" s="24" t="str">
        <f ca="1">"#define SRD5_REG"&amp;A62&amp;"    "&amp;N(INDIRECT("CONFIG!A"&amp;A72))*32</f>
        <v>#define SRD5_REG1    0</v>
      </c>
    </row>
    <row r="73" spans="1:2" x14ac:dyDescent="0.25">
      <c r="A73">
        <f>A63+12</f>
        <v>38</v>
      </c>
      <c r="B73" s="24" t="str">
        <f ca="1">"#define SRD6_REG"&amp;A62&amp;"    "&amp;N(INDIRECT("CONFIG!A"&amp;A73))*64</f>
        <v>#define SRD6_REG1    0</v>
      </c>
    </row>
    <row r="74" spans="1:2" x14ac:dyDescent="0.25">
      <c r="A74">
        <f>A63+13</f>
        <v>39</v>
      </c>
      <c r="B74" s="24" t="str">
        <f ca="1">"#define SRD7_REG"&amp;A62&amp;"    "&amp;N(INDIRECT("CONFIG!A"&amp;A74))*128</f>
        <v>#define SRD7_REG1    0</v>
      </c>
    </row>
    <row r="75" spans="1:2" x14ac:dyDescent="0.25">
      <c r="B75" s="24" t="str">
        <f>"#define SRD_REG"&amp;A62&amp;"     (SRD0_REG"&amp;A62&amp;" | SRD1_REG"&amp;A62&amp;" | SRD2_REG"&amp;A62&amp;" | SRD3_REG"&amp;A62&amp;" |\"</f>
        <v>#define SRD_REG1     (SRD0_REG1 | SRD1_REG1 | SRD2_REG1 | SRD3_REG1 |\</v>
      </c>
    </row>
    <row r="76" spans="1:2" x14ac:dyDescent="0.25">
      <c r="B76" s="24" t="str">
        <f>"                      SRD4_REG"&amp;A62&amp;" | SRD5_REG"&amp;A62&amp;" | SRD6_REG"&amp;A62&amp;" | SRD7_REG"&amp;A62&amp;")"</f>
        <v xml:space="preserve">                      SRD4_REG1 | SRD5_REG1 | SRD6_REG1 | SRD7_REG1)</v>
      </c>
    </row>
    <row r="77" spans="1:2" x14ac:dyDescent="0.25">
      <c r="A77">
        <f>A63+14</f>
        <v>40</v>
      </c>
      <c r="B77" s="24" t="str" cm="1">
        <f t="array" aca="1" ref="B77" ca="1">"#define PERM_REG"&amp;A62&amp;"    "&amp;INDIRECT("CONFIG!A"&amp;A77)-IF(INDIRECT("CONFIG!A"&amp;A77)&lt;5,1,0)</f>
        <v>#define PERM_REG1    3</v>
      </c>
    </row>
    <row r="78" spans="1:2" x14ac:dyDescent="0.25">
      <c r="A78">
        <f>A63+15</f>
        <v>41</v>
      </c>
      <c r="B78" s="24" t="str">
        <f ca="1">"#define XN_REG"&amp;A62&amp;"      "&amp;N(INDIRECT("CONFIG!A"&amp;A78))</f>
        <v>#define XN_REG1      1</v>
      </c>
    </row>
    <row r="79" spans="1:2" x14ac:dyDescent="0.25">
      <c r="A79">
        <f>A63+16</f>
        <v>42</v>
      </c>
      <c r="B79" s="24" t="str">
        <f ca="1">"#define SHARE_REG"&amp;A62&amp;"   ("&amp;N(INDIRECT("CONFIG!A"&amp;A79))&amp;"&lt;&lt;MPU_RASR_S_Pos)"</f>
        <v>#define SHARE_REG1   (1&lt;&lt;MPU_RASR_S_Pos)</v>
      </c>
    </row>
    <row r="80" spans="1:2" x14ac:dyDescent="0.25">
      <c r="A80">
        <f>A63+17</f>
        <v>43</v>
      </c>
      <c r="B80" s="24" t="str" cm="1">
        <f t="array" aca="1" ref="B80" ca="1">"#define ACCESS_REG"&amp;A62&amp;"  "&amp;INDIRECT("CONFIG!A"&amp;INDIRECT("CONFIG!A"&amp;A80)+344)</f>
        <v>#define ACCESS_REG1  0x020000</v>
      </c>
    </row>
    <row r="81" spans="1:2" x14ac:dyDescent="0.25">
      <c r="B81" s="24" t="str">
        <f>"#define TEXSCB_REG"&amp;A62&amp;"  (ACCESS_REG"&amp;A62&amp;" | SHARE_REG"&amp;A62&amp;")"</f>
        <v>#define TEXSCB_REG1  (ACCESS_REG1 | SHARE_REG1)</v>
      </c>
    </row>
    <row r="82" spans="1:2" x14ac:dyDescent="0.25">
      <c r="B82" s="24"/>
    </row>
    <row r="83" spans="1:2" x14ac:dyDescent="0.25">
      <c r="A83" s="2">
        <f>A62+1</f>
        <v>2</v>
      </c>
      <c r="B83" s="24" t="str">
        <f>"// MPU Region "&amp;A83&amp;" ********************************"</f>
        <v>// MPU Region 2 ********************************</v>
      </c>
    </row>
    <row r="84" spans="1:2" x14ac:dyDescent="0.25">
      <c r="A84" s="2">
        <f>A63+19</f>
        <v>45</v>
      </c>
      <c r="B84" s="24" t="str">
        <f ca="1">"#define CONFIG_REG"&amp;A83&amp;"  "&amp;N(INDIRECT("CONFIG!A"&amp;A84))</f>
        <v>#define CONFIG_REG2  1</v>
      </c>
    </row>
    <row r="85" spans="1:2" x14ac:dyDescent="0.25">
      <c r="A85">
        <f>A84+1</f>
        <v>46</v>
      </c>
      <c r="B85" s="24" t="str">
        <f ca="1">"#define ENABLE_REG"&amp;A83&amp;"  "&amp;N(INDIRECT("CONFIG!A"&amp;A85))</f>
        <v>#define ENABLE_REG2  1</v>
      </c>
    </row>
    <row r="86" spans="1:2" x14ac:dyDescent="0.25">
      <c r="A86">
        <f>A84+2</f>
        <v>47</v>
      </c>
      <c r="B86" s="24" t="str" cm="1">
        <f t="array" aca="1" ref="B86" ca="1">"#define BASE_REG"&amp;A83&amp;"    0x"&amp;INDIRECT("CONFIG!A"&amp;A86)</f>
        <v>#define BASE_REG2    0x48028000</v>
      </c>
    </row>
    <row r="87" spans="1:2" x14ac:dyDescent="0.25">
      <c r="A87">
        <f>A84+3</f>
        <v>48</v>
      </c>
      <c r="B87" s="24" t="str" cm="1">
        <f t="array" aca="1" ref="B87" ca="1">"#define SIZE_REG"&amp;A83&amp;"    "&amp;INDIRECT("CONFIG!A"&amp;A87)+3</f>
        <v>#define SIZE_REG2    10</v>
      </c>
    </row>
    <row r="88" spans="1:2" x14ac:dyDescent="0.25">
      <c r="A88">
        <f>A84+6</f>
        <v>51</v>
      </c>
      <c r="B88" s="24" t="str">
        <f ca="1">"#define SRD0_REG"&amp;A83&amp;"    "&amp;N(INDIRECT("CONFIG!A"&amp;A88))</f>
        <v>#define SRD0_REG2    1</v>
      </c>
    </row>
    <row r="89" spans="1:2" x14ac:dyDescent="0.25">
      <c r="A89">
        <f>A84+7</f>
        <v>52</v>
      </c>
      <c r="B89" s="24" t="str">
        <f ca="1">"#define SRD1_REG"&amp;A83&amp;"    "&amp;N(INDIRECT("CONFIG!A"&amp;A89))*2</f>
        <v>#define SRD1_REG2    0</v>
      </c>
    </row>
    <row r="90" spans="1:2" x14ac:dyDescent="0.25">
      <c r="A90">
        <f>A84+8</f>
        <v>53</v>
      </c>
      <c r="B90" s="24" t="str">
        <f ca="1">"#define SRD2_REG"&amp;A83&amp;"    "&amp;N(INDIRECT("CONFIG!A"&amp;A90))*4</f>
        <v>#define SRD2_REG2    4</v>
      </c>
    </row>
    <row r="91" spans="1:2" x14ac:dyDescent="0.25">
      <c r="A91">
        <f>A84+9</f>
        <v>54</v>
      </c>
      <c r="B91" s="24" t="str">
        <f ca="1">"#define SRD3_REG"&amp;A83&amp;"    "&amp;N(INDIRECT("CONFIG!A"&amp;A91))*8</f>
        <v>#define SRD3_REG2    8</v>
      </c>
    </row>
    <row r="92" spans="1:2" x14ac:dyDescent="0.25">
      <c r="A92">
        <f>A84+10</f>
        <v>55</v>
      </c>
      <c r="B92" s="24" t="str">
        <f ca="1">"#define SRD4_REG"&amp;A83&amp;"    "&amp;N(INDIRECT("CONFIG!A"&amp;A92))*16</f>
        <v>#define SRD4_REG2    16</v>
      </c>
    </row>
    <row r="93" spans="1:2" x14ac:dyDescent="0.25">
      <c r="A93">
        <f>A84+11</f>
        <v>56</v>
      </c>
      <c r="B93" s="24" t="str">
        <f ca="1">"#define SRD5_REG"&amp;A83&amp;"    "&amp;N(INDIRECT("CONFIG!A"&amp;A93))*32</f>
        <v>#define SRD5_REG2    0</v>
      </c>
    </row>
    <row r="94" spans="1:2" x14ac:dyDescent="0.25">
      <c r="A94">
        <f>A84+12</f>
        <v>57</v>
      </c>
      <c r="B94" s="24" t="str">
        <f ca="1">"#define SRD6_REG"&amp;A83&amp;"    "&amp;N(INDIRECT("CONFIG!A"&amp;A94))*64</f>
        <v>#define SRD6_REG2    64</v>
      </c>
    </row>
    <row r="95" spans="1:2" x14ac:dyDescent="0.25">
      <c r="A95">
        <f>A84+13</f>
        <v>58</v>
      </c>
      <c r="B95" s="24" t="str">
        <f ca="1">"#define SRD7_REG"&amp;A83&amp;"    "&amp;N(INDIRECT("CONFIG!A"&amp;A95))*128</f>
        <v>#define SRD7_REG2    128</v>
      </c>
    </row>
    <row r="96" spans="1:2" x14ac:dyDescent="0.25">
      <c r="B96" s="24" t="str">
        <f>"#define SRD_REG"&amp;A83&amp;"     (SRD0_REG"&amp;A83&amp;" | SRD1_REG"&amp;A83&amp;" | SRD2_REG"&amp;A83&amp;" | SRD3_REG"&amp;A83&amp;" |\"</f>
        <v>#define SRD_REG2     (SRD0_REG2 | SRD1_REG2 | SRD2_REG2 | SRD3_REG2 |\</v>
      </c>
    </row>
    <row r="97" spans="1:2" x14ac:dyDescent="0.25">
      <c r="B97" s="24" t="str">
        <f>"                      SRD4_REG"&amp;A83&amp;" | SRD5_REG"&amp;A83&amp;" | SRD6_REG"&amp;A83&amp;" | SRD7_REG"&amp;A83&amp;")"</f>
        <v xml:space="preserve">                      SRD4_REG2 | SRD5_REG2 | SRD6_REG2 | SRD7_REG2)</v>
      </c>
    </row>
    <row r="98" spans="1:2" x14ac:dyDescent="0.25">
      <c r="A98">
        <f>A84+14</f>
        <v>59</v>
      </c>
      <c r="B98" s="24" t="str" cm="1">
        <f t="array" aca="1" ref="B98" ca="1">"#define PERM_REG"&amp;A83&amp;"    "&amp;INDIRECT("CONFIG!A"&amp;A98)-IF(INDIRECT("CONFIG!A"&amp;A98)&lt;5,1,0)</f>
        <v>#define PERM_REG2    3</v>
      </c>
    </row>
    <row r="99" spans="1:2" x14ac:dyDescent="0.25">
      <c r="A99">
        <f>A84+15</f>
        <v>60</v>
      </c>
      <c r="B99" s="24" t="str">
        <f ca="1">"#define XN_REG"&amp;A83&amp;"      "&amp;N(INDIRECT("CONFIG!A"&amp;A99))</f>
        <v>#define XN_REG2      1</v>
      </c>
    </row>
    <row r="100" spans="1:2" x14ac:dyDescent="0.25">
      <c r="A100">
        <f>A84+16</f>
        <v>61</v>
      </c>
      <c r="B100" s="24" t="str">
        <f ca="1">"#define SHARE_REG"&amp;A83&amp;"   ("&amp;N(INDIRECT("CONFIG!A"&amp;A100))&amp;"&lt;&lt;MPU_RASR_S_Pos)"</f>
        <v>#define SHARE_REG2   (1&lt;&lt;MPU_RASR_S_Pos)</v>
      </c>
    </row>
    <row r="101" spans="1:2" x14ac:dyDescent="0.25">
      <c r="A101">
        <f>A84+17</f>
        <v>62</v>
      </c>
      <c r="B101" s="24" t="str" cm="1">
        <f t="array" aca="1" ref="B101" ca="1">"#define ACCESS_REG"&amp;A83&amp;"  "&amp;INDIRECT("CONFIG!A"&amp;INDIRECT("CONFIG!A"&amp;A101)+344)</f>
        <v>#define ACCESS_REG2  0x010000</v>
      </c>
    </row>
    <row r="102" spans="1:2" x14ac:dyDescent="0.25">
      <c r="B102" s="24" t="str">
        <f>"#define TEXSCB_REG"&amp;A83&amp;"  (ACCESS_REG"&amp;A83&amp;" | SHARE_REG"&amp;A83&amp;")"</f>
        <v>#define TEXSCB_REG2  (ACCESS_REG2 | SHARE_REG2)</v>
      </c>
    </row>
    <row r="103" spans="1:2" x14ac:dyDescent="0.25">
      <c r="B103" s="24"/>
    </row>
    <row r="104" spans="1:2" x14ac:dyDescent="0.25">
      <c r="A104" s="2">
        <f>A83+1</f>
        <v>3</v>
      </c>
      <c r="B104" s="24" t="str">
        <f>"// MPU Region "&amp;A104&amp;" ********************************"</f>
        <v>// MPU Region 3 ********************************</v>
      </c>
    </row>
    <row r="105" spans="1:2" x14ac:dyDescent="0.25">
      <c r="A105" s="2">
        <f>A84+19</f>
        <v>64</v>
      </c>
      <c r="B105" s="24" t="str">
        <f ca="1">"#define CONFIG_REG"&amp;A104&amp;"  "&amp;N(INDIRECT("CONFIG!A"&amp;A105))</f>
        <v>#define CONFIG_REG3  0</v>
      </c>
    </row>
    <row r="106" spans="1:2" x14ac:dyDescent="0.25">
      <c r="A106">
        <f>A105+1</f>
        <v>65</v>
      </c>
      <c r="B106" s="24" t="str">
        <f ca="1">"#define ENABLE_REG"&amp;A104&amp;"  "&amp;N(INDIRECT("CONFIG!A"&amp;A106))</f>
        <v>#define ENABLE_REG3  1</v>
      </c>
    </row>
    <row r="107" spans="1:2" x14ac:dyDescent="0.25">
      <c r="A107">
        <f>A105+2</f>
        <v>66</v>
      </c>
      <c r="B107" s="24" t="str" cm="1">
        <f t="array" aca="1" ref="B107" ca="1">"#define BASE_REG"&amp;A104&amp;"    0x"&amp;INDIRECT("CONFIG!A"&amp;A107)</f>
        <v>#define BASE_REG3    0x00000000</v>
      </c>
    </row>
    <row r="108" spans="1:2" x14ac:dyDescent="0.25">
      <c r="A108">
        <f>A105+3</f>
        <v>67</v>
      </c>
      <c r="B108" s="24" t="str" cm="1">
        <f t="array" aca="1" ref="B108" ca="1">"#define SIZE_REG"&amp;A104&amp;"    "&amp;INDIRECT("CONFIG!A"&amp;A108)+3</f>
        <v>#define SIZE_REG3    8</v>
      </c>
    </row>
    <row r="109" spans="1:2" x14ac:dyDescent="0.25">
      <c r="A109">
        <f>A105+6</f>
        <v>70</v>
      </c>
      <c r="B109" s="24" t="str">
        <f ca="1">"#define SRD0_REG"&amp;A104&amp;"    "&amp;N(INDIRECT("CONFIG!A"&amp;A109))</f>
        <v>#define SRD0_REG3    0</v>
      </c>
    </row>
    <row r="110" spans="1:2" x14ac:dyDescent="0.25">
      <c r="A110">
        <f>A105+7</f>
        <v>71</v>
      </c>
      <c r="B110" s="24" t="str">
        <f ca="1">"#define SRD1_REG"&amp;A104&amp;"    "&amp;N(INDIRECT("CONFIG!A"&amp;A110))*2</f>
        <v>#define SRD1_REG3    0</v>
      </c>
    </row>
    <row r="111" spans="1:2" x14ac:dyDescent="0.25">
      <c r="A111">
        <f>A105+8</f>
        <v>72</v>
      </c>
      <c r="B111" s="24" t="str">
        <f ca="1">"#define SRD2_REG"&amp;A104&amp;"    "&amp;N(INDIRECT("CONFIG!A"&amp;A111))*4</f>
        <v>#define SRD2_REG3    0</v>
      </c>
    </row>
    <row r="112" spans="1:2" x14ac:dyDescent="0.25">
      <c r="A112">
        <f>A105+9</f>
        <v>73</v>
      </c>
      <c r="B112" s="24" t="str">
        <f ca="1">"#define SRD3_REG"&amp;A104&amp;"    "&amp;N(INDIRECT("CONFIG!A"&amp;A112))*8</f>
        <v>#define SRD3_REG3    0</v>
      </c>
    </row>
    <row r="113" spans="1:2" x14ac:dyDescent="0.25">
      <c r="A113">
        <f>A105+10</f>
        <v>74</v>
      </c>
      <c r="B113" s="24" t="str">
        <f ca="1">"#define SRD4_REG"&amp;A104&amp;"    "&amp;N(INDIRECT("CONFIG!A"&amp;A113))*16</f>
        <v>#define SRD4_REG3    0</v>
      </c>
    </row>
    <row r="114" spans="1:2" x14ac:dyDescent="0.25">
      <c r="A114">
        <f>A105+11</f>
        <v>75</v>
      </c>
      <c r="B114" s="24" t="str">
        <f ca="1">"#define SRD5_REG"&amp;A104&amp;"    "&amp;N(INDIRECT("CONFIG!A"&amp;A114))*32</f>
        <v>#define SRD5_REG3    0</v>
      </c>
    </row>
    <row r="115" spans="1:2" x14ac:dyDescent="0.25">
      <c r="A115">
        <f>A105+12</f>
        <v>76</v>
      </c>
      <c r="B115" s="24" t="str">
        <f ca="1">"#define SRD6_REG"&amp;A104&amp;"    "&amp;N(INDIRECT("CONFIG!A"&amp;A115))*64</f>
        <v>#define SRD6_REG3    0</v>
      </c>
    </row>
    <row r="116" spans="1:2" x14ac:dyDescent="0.25">
      <c r="A116">
        <f>A105+13</f>
        <v>77</v>
      </c>
      <c r="B116" s="24" t="str">
        <f ca="1">"#define SRD7_REG"&amp;A104&amp;"    "&amp;N(INDIRECT("CONFIG!A"&amp;A116))*128</f>
        <v>#define SRD7_REG3    0</v>
      </c>
    </row>
    <row r="117" spans="1:2" x14ac:dyDescent="0.25">
      <c r="B117" s="24" t="str">
        <f>"#define SRD_REG"&amp;A104&amp;"     (SRD0_REG"&amp;A104&amp;" | SRD1_REG"&amp;A104&amp;" | SRD2_REG"&amp;A104&amp;" | SRD3_REG"&amp;A104&amp;" |\"</f>
        <v>#define SRD_REG3     (SRD0_REG3 | SRD1_REG3 | SRD2_REG3 | SRD3_REG3 |\</v>
      </c>
    </row>
    <row r="118" spans="1:2" x14ac:dyDescent="0.25">
      <c r="B118" s="24" t="str">
        <f>"                      SRD4_REG"&amp;A104&amp;" | SRD5_REG"&amp;A104&amp;" | SRD6_REG"&amp;A104&amp;" | SRD7_REG"&amp;A104&amp;")"</f>
        <v xml:space="preserve">                      SRD4_REG3 | SRD5_REG3 | SRD6_REG3 | SRD7_REG3)</v>
      </c>
    </row>
    <row r="119" spans="1:2" x14ac:dyDescent="0.25">
      <c r="A119">
        <f>A105+14</f>
        <v>78</v>
      </c>
      <c r="B119" s="24" t="str" cm="1">
        <f t="array" aca="1" ref="B119" ca="1">"#define PERM_REG"&amp;A104&amp;"    "&amp;INDIRECT("CONFIG!A"&amp;A119)-IF(INDIRECT("CONFIG!A"&amp;A119)&lt;5,1,0)</f>
        <v>#define PERM_REG3    1</v>
      </c>
    </row>
    <row r="120" spans="1:2" x14ac:dyDescent="0.25">
      <c r="A120">
        <f>A105+15</f>
        <v>79</v>
      </c>
      <c r="B120" s="24" t="str">
        <f ca="1">"#define XN_REG"&amp;A104&amp;"      "&amp;N(INDIRECT("CONFIG!A"&amp;A120))</f>
        <v>#define XN_REG3      0</v>
      </c>
    </row>
    <row r="121" spans="1:2" x14ac:dyDescent="0.25">
      <c r="A121">
        <f>A105+16</f>
        <v>80</v>
      </c>
      <c r="B121" s="24" t="str">
        <f ca="1">"#define SHARE_REG"&amp;A104&amp;"   ("&amp;N(INDIRECT("CONFIG!A"&amp;A121))&amp;"&lt;&lt;MPU_RASR_S_Pos)"</f>
        <v>#define SHARE_REG3   (0&lt;&lt;MPU_RASR_S_Pos)</v>
      </c>
    </row>
    <row r="122" spans="1:2" x14ac:dyDescent="0.25">
      <c r="A122">
        <f>A105+17</f>
        <v>81</v>
      </c>
      <c r="B122" s="24" t="str" cm="1">
        <f t="array" aca="1" ref="B122" ca="1">"#define ACCESS_REG"&amp;A104&amp;"  "&amp;INDIRECT("CONFIG!A"&amp;INDIRECT("CONFIG!A"&amp;A122)+344)</f>
        <v>#define ACCESS_REG3  0x020000</v>
      </c>
    </row>
    <row r="123" spans="1:2" x14ac:dyDescent="0.25">
      <c r="B123" s="24" t="str">
        <f>"#define TEXSCB_REG"&amp;A104&amp;"  (ACCESS_REG"&amp;A104&amp;" | SHARE_REG"&amp;A104&amp;")"</f>
        <v>#define TEXSCB_REG3  (ACCESS_REG3 | SHARE_REG3)</v>
      </c>
    </row>
    <row r="124" spans="1:2" x14ac:dyDescent="0.25">
      <c r="B124" s="24"/>
    </row>
    <row r="125" spans="1:2" x14ac:dyDescent="0.25">
      <c r="A125" s="2">
        <f>A104+1</f>
        <v>4</v>
      </c>
      <c r="B125" s="24" t="str">
        <f>"// MPU Region "&amp;A125&amp;" ********************************"</f>
        <v>// MPU Region 4 ********************************</v>
      </c>
    </row>
    <row r="126" spans="1:2" x14ac:dyDescent="0.25">
      <c r="A126" s="2">
        <f>A105+19</f>
        <v>83</v>
      </c>
      <c r="B126" s="24" t="str">
        <f ca="1">"#define CONFIG_REG"&amp;A125&amp;"  "&amp;N(INDIRECT("CONFIG!A"&amp;A126))</f>
        <v>#define CONFIG_REG4  0</v>
      </c>
    </row>
    <row r="127" spans="1:2" x14ac:dyDescent="0.25">
      <c r="A127">
        <f>A126+1</f>
        <v>84</v>
      </c>
      <c r="B127" s="24" t="str">
        <f ca="1">"#define ENABLE_REG"&amp;A125&amp;"  "&amp;N(INDIRECT("CONFIG!A"&amp;A127))</f>
        <v>#define ENABLE_REG4  1</v>
      </c>
    </row>
    <row r="128" spans="1:2" x14ac:dyDescent="0.25">
      <c r="A128">
        <f>A126+2</f>
        <v>85</v>
      </c>
      <c r="B128" s="24" t="str" cm="1">
        <f t="array" aca="1" ref="B128" ca="1">"#define BASE_REG"&amp;A125&amp;"    0x"&amp;INDIRECT("CONFIG!A"&amp;A128)</f>
        <v>#define BASE_REG4    0x00000000</v>
      </c>
    </row>
    <row r="129" spans="1:2" x14ac:dyDescent="0.25">
      <c r="A129">
        <f>A126+3</f>
        <v>86</v>
      </c>
      <c r="B129" s="24" t="str" cm="1">
        <f t="array" aca="1" ref="B129" ca="1">"#define SIZE_REG"&amp;A125&amp;"    "&amp;INDIRECT("CONFIG!A"&amp;A129)+3</f>
        <v>#define SIZE_REG4    8</v>
      </c>
    </row>
    <row r="130" spans="1:2" x14ac:dyDescent="0.25">
      <c r="A130">
        <f>A126+6</f>
        <v>89</v>
      </c>
      <c r="B130" s="24" t="str">
        <f ca="1">"#define SRD0_REG"&amp;A125&amp;"    "&amp;N(INDIRECT("CONFIG!A"&amp;A130))</f>
        <v>#define SRD0_REG4    0</v>
      </c>
    </row>
    <row r="131" spans="1:2" x14ac:dyDescent="0.25">
      <c r="A131">
        <f>A126+7</f>
        <v>90</v>
      </c>
      <c r="B131" s="24" t="str">
        <f ca="1">"#define SRD1_REG"&amp;A125&amp;"    "&amp;N(INDIRECT("CONFIG!A"&amp;A131))*2</f>
        <v>#define SRD1_REG4    0</v>
      </c>
    </row>
    <row r="132" spans="1:2" x14ac:dyDescent="0.25">
      <c r="A132">
        <f>A126+8</f>
        <v>91</v>
      </c>
      <c r="B132" s="24" t="str">
        <f ca="1">"#define SRD2_REG"&amp;A125&amp;"    "&amp;N(INDIRECT("CONFIG!A"&amp;A132))*4</f>
        <v>#define SRD2_REG4    0</v>
      </c>
    </row>
    <row r="133" spans="1:2" x14ac:dyDescent="0.25">
      <c r="A133">
        <f>A126+9</f>
        <v>92</v>
      </c>
      <c r="B133" s="24" t="str">
        <f ca="1">"#define SRD3_REG"&amp;A125&amp;"    "&amp;N(INDIRECT("CONFIG!A"&amp;A133))*8</f>
        <v>#define SRD3_REG4    0</v>
      </c>
    </row>
    <row r="134" spans="1:2" x14ac:dyDescent="0.25">
      <c r="A134">
        <f>A126+10</f>
        <v>93</v>
      </c>
      <c r="B134" s="24" t="str">
        <f ca="1">"#define SRD4_REG"&amp;A125&amp;"    "&amp;N(INDIRECT("CONFIG!A"&amp;A134))*16</f>
        <v>#define SRD4_REG4    0</v>
      </c>
    </row>
    <row r="135" spans="1:2" x14ac:dyDescent="0.25">
      <c r="A135">
        <f>A126+11</f>
        <v>94</v>
      </c>
      <c r="B135" s="24" t="str">
        <f ca="1">"#define SRD5_REG"&amp;A125&amp;"    "&amp;N(INDIRECT("CONFIG!A"&amp;A135))*32</f>
        <v>#define SRD5_REG4    0</v>
      </c>
    </row>
    <row r="136" spans="1:2" x14ac:dyDescent="0.25">
      <c r="A136">
        <f>A126+12</f>
        <v>95</v>
      </c>
      <c r="B136" s="24" t="str">
        <f ca="1">"#define SRD6_REG"&amp;A125&amp;"    "&amp;N(INDIRECT("CONFIG!A"&amp;A136))*64</f>
        <v>#define SRD6_REG4    0</v>
      </c>
    </row>
    <row r="137" spans="1:2" x14ac:dyDescent="0.25">
      <c r="A137">
        <f>A126+13</f>
        <v>96</v>
      </c>
      <c r="B137" s="24" t="str">
        <f ca="1">"#define SRD7_REG"&amp;A125&amp;"    "&amp;N(INDIRECT("CONFIG!A"&amp;A137))*128</f>
        <v>#define SRD7_REG4    0</v>
      </c>
    </row>
    <row r="138" spans="1:2" x14ac:dyDescent="0.25">
      <c r="B138" s="24" t="str">
        <f>"#define SRD_REG"&amp;A125&amp;"     (SRD0_REG"&amp;A125&amp;" | SRD1_REG"&amp;A125&amp;" | SRD2_REG"&amp;A125&amp;" | SRD3_REG"&amp;A125&amp;" |\"</f>
        <v>#define SRD_REG4     (SRD0_REG4 | SRD1_REG4 | SRD2_REG4 | SRD3_REG4 |\</v>
      </c>
    </row>
    <row r="139" spans="1:2" x14ac:dyDescent="0.25">
      <c r="B139" s="24" t="str">
        <f>"                      SRD4_REG"&amp;A125&amp;" | SRD5_REG"&amp;A125&amp;" | SRD6_REG"&amp;A125&amp;" | SRD7_REG"&amp;A125&amp;")"</f>
        <v xml:space="preserve">                      SRD4_REG4 | SRD5_REG4 | SRD6_REG4 | SRD7_REG4)</v>
      </c>
    </row>
    <row r="140" spans="1:2" x14ac:dyDescent="0.25">
      <c r="A140">
        <f>A126+14</f>
        <v>97</v>
      </c>
      <c r="B140" s="24" t="str" cm="1">
        <f t="array" aca="1" ref="B140" ca="1">"#define PERM_REG"&amp;A125&amp;"    "&amp;INDIRECT("CONFIG!A"&amp;A140)-IF(INDIRECT("CONFIG!A"&amp;A140)&lt;5,1,0)</f>
        <v>#define PERM_REG4    1</v>
      </c>
    </row>
    <row r="141" spans="1:2" x14ac:dyDescent="0.25">
      <c r="A141">
        <f>A126+15</f>
        <v>98</v>
      </c>
      <c r="B141" s="24" t="str">
        <f ca="1">"#define XN_REG"&amp;A125&amp;"      "&amp;N(INDIRECT("CONFIG!A"&amp;A141))</f>
        <v>#define XN_REG4      0</v>
      </c>
    </row>
    <row r="142" spans="1:2" x14ac:dyDescent="0.25">
      <c r="A142">
        <f>A126+16</f>
        <v>99</v>
      </c>
      <c r="B142" s="24" t="str">
        <f ca="1">"#define SHARE_REG"&amp;A125&amp;"   ("&amp;N(INDIRECT("CONFIG!A"&amp;A142))&amp;"&lt;&lt;MPU_RASR_S_Pos)"</f>
        <v>#define SHARE_REG4   (0&lt;&lt;MPU_RASR_S_Pos)</v>
      </c>
    </row>
    <row r="143" spans="1:2" x14ac:dyDescent="0.25">
      <c r="A143">
        <f>A126+17</f>
        <v>100</v>
      </c>
      <c r="B143" s="24" t="str" cm="1">
        <f t="array" aca="1" ref="B143" ca="1">"#define ACCESS_REG"&amp;A125&amp;"  "&amp;INDIRECT("CONFIG!A"&amp;INDIRECT("CONFIG!A"&amp;A143)+344)</f>
        <v>#define ACCESS_REG4  0x020000</v>
      </c>
    </row>
    <row r="144" spans="1:2" x14ac:dyDescent="0.25">
      <c r="B144" s="24" t="str">
        <f>"#define TEXSCB_REG"&amp;A125&amp;"  (ACCESS_REG"&amp;A125&amp;" | SHARE_REG"&amp;A125&amp;")"</f>
        <v>#define TEXSCB_REG4  (ACCESS_REG4 | SHARE_REG4)</v>
      </c>
    </row>
    <row r="145" spans="1:2" x14ac:dyDescent="0.25">
      <c r="B145" s="24"/>
    </row>
    <row r="146" spans="1:2" x14ac:dyDescent="0.25">
      <c r="A146" s="2">
        <f>A125+1</f>
        <v>5</v>
      </c>
      <c r="B146" s="24" t="str">
        <f>"// MPU Region "&amp;A146&amp;" ********************************"</f>
        <v>// MPU Region 5 ********************************</v>
      </c>
    </row>
    <row r="147" spans="1:2" x14ac:dyDescent="0.25">
      <c r="A147" s="2">
        <f>A126+19</f>
        <v>102</v>
      </c>
      <c r="B147" s="24" t="str">
        <f ca="1">"#define CONFIG_REG"&amp;A146&amp;"  "&amp;N(INDIRECT("CONFIG!A"&amp;A147))</f>
        <v>#define CONFIG_REG5  0</v>
      </c>
    </row>
    <row r="148" spans="1:2" x14ac:dyDescent="0.25">
      <c r="A148">
        <f>A147+1</f>
        <v>103</v>
      </c>
      <c r="B148" s="24" t="str">
        <f ca="1">"#define ENABLE_REG"&amp;A146&amp;"  "&amp;N(INDIRECT("CONFIG!A"&amp;A148))</f>
        <v>#define ENABLE_REG5  1</v>
      </c>
    </row>
    <row r="149" spans="1:2" x14ac:dyDescent="0.25">
      <c r="A149">
        <f>A147+2</f>
        <v>104</v>
      </c>
      <c r="B149" s="24" t="str" cm="1">
        <f t="array" aca="1" ref="B149" ca="1">"#define BASE_REG"&amp;A146&amp;"    0x"&amp;INDIRECT("CONFIG!A"&amp;A149)</f>
        <v>#define BASE_REG5    0x00000000</v>
      </c>
    </row>
    <row r="150" spans="1:2" x14ac:dyDescent="0.25">
      <c r="A150">
        <f>A147+3</f>
        <v>105</v>
      </c>
      <c r="B150" s="24" t="str" cm="1">
        <f t="array" aca="1" ref="B150" ca="1">"#define SIZE_REG"&amp;A146&amp;"    "&amp;INDIRECT("CONFIG!A"&amp;A150)+3</f>
        <v>#define SIZE_REG5    8</v>
      </c>
    </row>
    <row r="151" spans="1:2" x14ac:dyDescent="0.25">
      <c r="A151">
        <f>A147+6</f>
        <v>108</v>
      </c>
      <c r="B151" s="24" t="str">
        <f ca="1">"#define SRD0_REG"&amp;A146&amp;"    "&amp;N(INDIRECT("CONFIG!A"&amp;A151))</f>
        <v>#define SRD0_REG5    0</v>
      </c>
    </row>
    <row r="152" spans="1:2" x14ac:dyDescent="0.25">
      <c r="A152">
        <f>A147+7</f>
        <v>109</v>
      </c>
      <c r="B152" s="24" t="str">
        <f ca="1">"#define SRD1_REG"&amp;A146&amp;"    "&amp;N(INDIRECT("CONFIG!A"&amp;A152))*2</f>
        <v>#define SRD1_REG5    0</v>
      </c>
    </row>
    <row r="153" spans="1:2" x14ac:dyDescent="0.25">
      <c r="A153">
        <f>A147+8</f>
        <v>110</v>
      </c>
      <c r="B153" s="24" t="str">
        <f ca="1">"#define SRD2_REG"&amp;A146&amp;"    "&amp;N(INDIRECT("CONFIG!A"&amp;A153))*4</f>
        <v>#define SRD2_REG5    0</v>
      </c>
    </row>
    <row r="154" spans="1:2" x14ac:dyDescent="0.25">
      <c r="A154">
        <f>A147+9</f>
        <v>111</v>
      </c>
      <c r="B154" s="24" t="str">
        <f ca="1">"#define SRD3_REG"&amp;A146&amp;"    "&amp;N(INDIRECT("CONFIG!A"&amp;A154))*8</f>
        <v>#define SRD3_REG5    0</v>
      </c>
    </row>
    <row r="155" spans="1:2" x14ac:dyDescent="0.25">
      <c r="A155">
        <f>A147+10</f>
        <v>112</v>
      </c>
      <c r="B155" s="24" t="str">
        <f ca="1">"#define SRD4_REG"&amp;A146&amp;"    "&amp;N(INDIRECT("CONFIG!A"&amp;A155))*16</f>
        <v>#define SRD4_REG5    0</v>
      </c>
    </row>
    <row r="156" spans="1:2" x14ac:dyDescent="0.25">
      <c r="A156">
        <f>A147+11</f>
        <v>113</v>
      </c>
      <c r="B156" s="24" t="str">
        <f ca="1">"#define SRD5_REG"&amp;A146&amp;"    "&amp;N(INDIRECT("CONFIG!A"&amp;A156))*32</f>
        <v>#define SRD5_REG5    0</v>
      </c>
    </row>
    <row r="157" spans="1:2" x14ac:dyDescent="0.25">
      <c r="A157">
        <f>A147+12</f>
        <v>114</v>
      </c>
      <c r="B157" s="24" t="str">
        <f ca="1">"#define SRD6_REG"&amp;A146&amp;"    "&amp;N(INDIRECT("CONFIG!A"&amp;A157))*64</f>
        <v>#define SRD6_REG5    0</v>
      </c>
    </row>
    <row r="158" spans="1:2" x14ac:dyDescent="0.25">
      <c r="A158">
        <f>A147+13</f>
        <v>115</v>
      </c>
      <c r="B158" s="24" t="str">
        <f ca="1">"#define SRD7_REG"&amp;A146&amp;"    "&amp;N(INDIRECT("CONFIG!A"&amp;A158))*128</f>
        <v>#define SRD7_REG5    0</v>
      </c>
    </row>
    <row r="159" spans="1:2" x14ac:dyDescent="0.25">
      <c r="B159" s="24" t="str">
        <f>"#define SRD_REG"&amp;A146&amp;"     (SRD0_REG"&amp;A146&amp;" | SRD1_REG"&amp;A146&amp;" | SRD2_REG"&amp;A146&amp;" | SRD3_REG"&amp;A146&amp;" |\"</f>
        <v>#define SRD_REG5     (SRD0_REG5 | SRD1_REG5 | SRD2_REG5 | SRD3_REG5 |\</v>
      </c>
    </row>
    <row r="160" spans="1:2" x14ac:dyDescent="0.25">
      <c r="B160" s="24" t="str">
        <f>"                      SRD4_REG"&amp;A146&amp;" | SRD5_REG"&amp;A146&amp;" | SRD6_REG"&amp;A146&amp;" | SRD7_REG"&amp;A146&amp;")"</f>
        <v xml:space="preserve">                      SRD4_REG5 | SRD5_REG5 | SRD6_REG5 | SRD7_REG5)</v>
      </c>
    </row>
    <row r="161" spans="1:2" x14ac:dyDescent="0.25">
      <c r="A161">
        <f>A147+14</f>
        <v>116</v>
      </c>
      <c r="B161" s="24" t="str" cm="1">
        <f t="array" aca="1" ref="B161" ca="1">"#define PERM_REG"&amp;A146&amp;"    "&amp;INDIRECT("CONFIG!A"&amp;A161)-IF(INDIRECT("CONFIG!A"&amp;A161)&lt;5,1,0)</f>
        <v>#define PERM_REG5    1</v>
      </c>
    </row>
    <row r="162" spans="1:2" x14ac:dyDescent="0.25">
      <c r="A162">
        <f>A147+15</f>
        <v>117</v>
      </c>
      <c r="B162" s="24" t="str">
        <f ca="1">"#define XN_REG"&amp;A146&amp;"      "&amp;N(INDIRECT("CONFIG!A"&amp;A162))</f>
        <v>#define XN_REG5      0</v>
      </c>
    </row>
    <row r="163" spans="1:2" x14ac:dyDescent="0.25">
      <c r="A163">
        <f>A147+16</f>
        <v>118</v>
      </c>
      <c r="B163" s="24" t="str">
        <f ca="1">"#define SHARE_REG"&amp;A146&amp;"   ("&amp;N(INDIRECT("CONFIG!A"&amp;A163))&amp;"&lt;&lt;MPU_RASR_S_Pos)"</f>
        <v>#define SHARE_REG5   (0&lt;&lt;MPU_RASR_S_Pos)</v>
      </c>
    </row>
    <row r="164" spans="1:2" x14ac:dyDescent="0.25">
      <c r="A164">
        <f>A147+17</f>
        <v>119</v>
      </c>
      <c r="B164" s="24" t="str" cm="1">
        <f t="array" aca="1" ref="B164" ca="1">"#define ACCESS_REG"&amp;A146&amp;"  "&amp;INDIRECT("CONFIG!A"&amp;INDIRECT("CONFIG!A"&amp;A164)+344)</f>
        <v>#define ACCESS_REG5  0x020000</v>
      </c>
    </row>
    <row r="165" spans="1:2" x14ac:dyDescent="0.25">
      <c r="B165" s="24" t="str">
        <f>"#define TEXSCB_REG"&amp;A146&amp;"  (ACCESS_REG"&amp;A146&amp;" | SHARE_REG"&amp;A146&amp;")"</f>
        <v>#define TEXSCB_REG5  (ACCESS_REG5 | SHARE_REG5)</v>
      </c>
    </row>
    <row r="166" spans="1:2" x14ac:dyDescent="0.25">
      <c r="B166" s="24"/>
    </row>
    <row r="167" spans="1:2" x14ac:dyDescent="0.25">
      <c r="A167" s="2">
        <f>A146+1</f>
        <v>6</v>
      </c>
      <c r="B167" s="24" t="str">
        <f>"// MPU Region "&amp;A167&amp;" ********************************"</f>
        <v>// MPU Region 6 ********************************</v>
      </c>
    </row>
    <row r="168" spans="1:2" x14ac:dyDescent="0.25">
      <c r="A168" s="2">
        <f>A147+19</f>
        <v>121</v>
      </c>
      <c r="B168" s="24" t="str">
        <f ca="1">"#define CONFIG_REG"&amp;A167&amp;"  "&amp;N(INDIRECT("CONFIG!A"&amp;A168))</f>
        <v>#define CONFIG_REG6  0</v>
      </c>
    </row>
    <row r="169" spans="1:2" x14ac:dyDescent="0.25">
      <c r="A169">
        <f>A168+1</f>
        <v>122</v>
      </c>
      <c r="B169" s="24" t="str">
        <f ca="1">"#define ENABLE_REG"&amp;A167&amp;"  "&amp;N(INDIRECT("CONFIG!A"&amp;A169))</f>
        <v>#define ENABLE_REG6  1</v>
      </c>
    </row>
    <row r="170" spans="1:2" x14ac:dyDescent="0.25">
      <c r="A170">
        <f>A168+2</f>
        <v>123</v>
      </c>
      <c r="B170" s="24" t="str" cm="1">
        <f t="array" aca="1" ref="B170" ca="1">"#define BASE_REG"&amp;A167&amp;"    0x"&amp;INDIRECT("CONFIG!A"&amp;A170)</f>
        <v>#define BASE_REG6    0x00000000</v>
      </c>
    </row>
    <row r="171" spans="1:2" x14ac:dyDescent="0.25">
      <c r="A171">
        <f>A168+3</f>
        <v>124</v>
      </c>
      <c r="B171" s="24" t="str" cm="1">
        <f t="array" aca="1" ref="B171" ca="1">"#define SIZE_REG"&amp;A167&amp;"    "&amp;INDIRECT("CONFIG!A"&amp;A171)+3</f>
        <v>#define SIZE_REG6    8</v>
      </c>
    </row>
    <row r="172" spans="1:2" x14ac:dyDescent="0.25">
      <c r="A172">
        <f>A168+6</f>
        <v>127</v>
      </c>
      <c r="B172" s="24" t="str">
        <f ca="1">"#define SRD0_REG"&amp;A167&amp;"    "&amp;N(INDIRECT("CONFIG!A"&amp;A172))</f>
        <v>#define SRD0_REG6    0</v>
      </c>
    </row>
    <row r="173" spans="1:2" x14ac:dyDescent="0.25">
      <c r="A173">
        <f>A168+7</f>
        <v>128</v>
      </c>
      <c r="B173" s="24" t="str">
        <f ca="1">"#define SRD1_REG"&amp;A167&amp;"    "&amp;N(INDIRECT("CONFIG!A"&amp;A173))*2</f>
        <v>#define SRD1_REG6    0</v>
      </c>
    </row>
    <row r="174" spans="1:2" x14ac:dyDescent="0.25">
      <c r="A174">
        <f>A168+8</f>
        <v>129</v>
      </c>
      <c r="B174" s="24" t="str">
        <f ca="1">"#define SRD2_REG"&amp;A167&amp;"    "&amp;N(INDIRECT("CONFIG!A"&amp;A174))*4</f>
        <v>#define SRD2_REG6    0</v>
      </c>
    </row>
    <row r="175" spans="1:2" x14ac:dyDescent="0.25">
      <c r="A175">
        <f>A168+9</f>
        <v>130</v>
      </c>
      <c r="B175" s="24" t="str">
        <f ca="1">"#define SRD3_REG"&amp;A167&amp;"    "&amp;N(INDIRECT("CONFIG!A"&amp;A175))*8</f>
        <v>#define SRD3_REG6    0</v>
      </c>
    </row>
    <row r="176" spans="1:2" x14ac:dyDescent="0.25">
      <c r="A176">
        <f>A168+10</f>
        <v>131</v>
      </c>
      <c r="B176" s="24" t="str">
        <f ca="1">"#define SRD4_REG"&amp;A167&amp;"    "&amp;N(INDIRECT("CONFIG!A"&amp;A176))*16</f>
        <v>#define SRD4_REG6    0</v>
      </c>
    </row>
    <row r="177" spans="1:2" x14ac:dyDescent="0.25">
      <c r="A177">
        <f>A168+11</f>
        <v>132</v>
      </c>
      <c r="B177" s="24" t="str">
        <f ca="1">"#define SRD5_REG"&amp;A167&amp;"    "&amp;N(INDIRECT("CONFIG!A"&amp;A177))*32</f>
        <v>#define SRD5_REG6    0</v>
      </c>
    </row>
    <row r="178" spans="1:2" x14ac:dyDescent="0.25">
      <c r="A178">
        <f>A168+12</f>
        <v>133</v>
      </c>
      <c r="B178" s="24" t="str">
        <f ca="1">"#define SRD6_REG"&amp;A167&amp;"    "&amp;N(INDIRECT("CONFIG!A"&amp;A178))*64</f>
        <v>#define SRD6_REG6    0</v>
      </c>
    </row>
    <row r="179" spans="1:2" x14ac:dyDescent="0.25">
      <c r="A179">
        <f>A168+13</f>
        <v>134</v>
      </c>
      <c r="B179" s="24" t="str">
        <f ca="1">"#define SRD7_REG"&amp;A167&amp;"    "&amp;N(INDIRECT("CONFIG!A"&amp;A179))*128</f>
        <v>#define SRD7_REG6    0</v>
      </c>
    </row>
    <row r="180" spans="1:2" x14ac:dyDescent="0.25">
      <c r="B180" s="24" t="str">
        <f>"#define SRD_REG"&amp;A167&amp;"     (SRD0_REG"&amp;A167&amp;" | SRD1_REG"&amp;A167&amp;" | SRD2_REG"&amp;A167&amp;" | SRD3_REG"&amp;A167&amp;" |\"</f>
        <v>#define SRD_REG6     (SRD0_REG6 | SRD1_REG6 | SRD2_REG6 | SRD3_REG6 |\</v>
      </c>
    </row>
    <row r="181" spans="1:2" x14ac:dyDescent="0.25">
      <c r="B181" s="24" t="str">
        <f>"                      SRD4_REG"&amp;A167&amp;" | SRD5_REG"&amp;A167&amp;" | SRD6_REG"&amp;A167&amp;" | SRD7_REG"&amp;A167&amp;")"</f>
        <v xml:space="preserve">                      SRD4_REG6 | SRD5_REG6 | SRD6_REG6 | SRD7_REG6)</v>
      </c>
    </row>
    <row r="182" spans="1:2" x14ac:dyDescent="0.25">
      <c r="A182">
        <f>A168+14</f>
        <v>135</v>
      </c>
      <c r="B182" s="24" t="str" cm="1">
        <f t="array" aca="1" ref="B182" ca="1">"#define PERM_REG"&amp;A167&amp;"    "&amp;INDIRECT("CONFIG!A"&amp;A182)-IF(INDIRECT("CONFIG!A"&amp;A182)&lt;5,1,0)</f>
        <v>#define PERM_REG6    1</v>
      </c>
    </row>
    <row r="183" spans="1:2" x14ac:dyDescent="0.25">
      <c r="A183">
        <f>A168+15</f>
        <v>136</v>
      </c>
      <c r="B183" s="24" t="str">
        <f ca="1">"#define XN_REG"&amp;A167&amp;"      "&amp;N(INDIRECT("CONFIG!A"&amp;A183))</f>
        <v>#define XN_REG6      0</v>
      </c>
    </row>
    <row r="184" spans="1:2" x14ac:dyDescent="0.25">
      <c r="A184">
        <f>A168+16</f>
        <v>137</v>
      </c>
      <c r="B184" s="24" t="str">
        <f ca="1">"#define SHARE_REG"&amp;A167&amp;"   ("&amp;N(INDIRECT("CONFIG!A"&amp;A184))&amp;"&lt;&lt;MPU_RASR_S_Pos)"</f>
        <v>#define SHARE_REG6   (1&lt;&lt;MPU_RASR_S_Pos)</v>
      </c>
    </row>
    <row r="185" spans="1:2" x14ac:dyDescent="0.25">
      <c r="A185">
        <f>A168+17</f>
        <v>138</v>
      </c>
      <c r="B185" s="24" t="str" cm="1">
        <f t="array" aca="1" ref="B185" ca="1">"#define ACCESS_REG"&amp;A167&amp;"  "&amp;INDIRECT("CONFIG!A"&amp;INDIRECT("CONFIG!A"&amp;A185)+344)</f>
        <v>#define ACCESS_REG6  0x020000</v>
      </c>
    </row>
    <row r="186" spans="1:2" x14ac:dyDescent="0.25">
      <c r="B186" s="24" t="str">
        <f>"#define TEXSCB_REG"&amp;A167&amp;"  (ACCESS_REG"&amp;A167&amp;" | SHARE_REG"&amp;A167&amp;")"</f>
        <v>#define TEXSCB_REG6  (ACCESS_REG6 | SHARE_REG6)</v>
      </c>
    </row>
    <row r="187" spans="1:2" x14ac:dyDescent="0.25">
      <c r="B187" s="24"/>
    </row>
    <row r="188" spans="1:2" x14ac:dyDescent="0.25">
      <c r="A188" s="2">
        <f>A167+1</f>
        <v>7</v>
      </c>
      <c r="B188" s="24" t="str">
        <f>"// MPU Region "&amp;A188&amp;" ********************************"</f>
        <v>// MPU Region 7 ********************************</v>
      </c>
    </row>
    <row r="189" spans="1:2" x14ac:dyDescent="0.25">
      <c r="A189" s="2">
        <f>A168+19</f>
        <v>140</v>
      </c>
      <c r="B189" s="24" t="str">
        <f ca="1">"#define CONFIG_REG"&amp;A188&amp;"  "&amp;N(INDIRECT("CONFIG!A"&amp;A189))</f>
        <v>#define CONFIG_REG7  0</v>
      </c>
    </row>
    <row r="190" spans="1:2" x14ac:dyDescent="0.25">
      <c r="A190">
        <f>A189+1</f>
        <v>141</v>
      </c>
      <c r="B190" s="24" t="str">
        <f ca="1">"#define ENABLE_REG"&amp;A188&amp;"  "&amp;N(INDIRECT("CONFIG!A"&amp;A190))</f>
        <v>#define ENABLE_REG7  1</v>
      </c>
    </row>
    <row r="191" spans="1:2" x14ac:dyDescent="0.25">
      <c r="A191">
        <f>A189+2</f>
        <v>142</v>
      </c>
      <c r="B191" s="24" t="str" cm="1">
        <f t="array" aca="1" ref="B191" ca="1">"#define BASE_REG"&amp;A188&amp;"    0x"&amp;INDIRECT("CONFIG!A"&amp;A191)</f>
        <v>#define BASE_REG7    0x00000000</v>
      </c>
    </row>
    <row r="192" spans="1:2" x14ac:dyDescent="0.25">
      <c r="A192">
        <f>A189+3</f>
        <v>143</v>
      </c>
      <c r="B192" s="24" t="str" cm="1">
        <f t="array" aca="1" ref="B192" ca="1">"#define SIZE_REG"&amp;A188&amp;"    "&amp;INDIRECT("CONFIG!A"&amp;A192)+3</f>
        <v>#define SIZE_REG7    8</v>
      </c>
    </row>
    <row r="193" spans="1:2" x14ac:dyDescent="0.25">
      <c r="A193">
        <f>A189+6</f>
        <v>146</v>
      </c>
      <c r="B193" s="24" t="str">
        <f ca="1">"#define SRD0_REG"&amp;A188&amp;"    "&amp;N(INDIRECT("CONFIG!A"&amp;A193))</f>
        <v>#define SRD0_REG7    0</v>
      </c>
    </row>
    <row r="194" spans="1:2" x14ac:dyDescent="0.25">
      <c r="A194">
        <f>A189+7</f>
        <v>147</v>
      </c>
      <c r="B194" s="24" t="str">
        <f ca="1">"#define SRD1_REG"&amp;A188&amp;"    "&amp;N(INDIRECT("CONFIG!A"&amp;A194))*2</f>
        <v>#define SRD1_REG7    0</v>
      </c>
    </row>
    <row r="195" spans="1:2" x14ac:dyDescent="0.25">
      <c r="A195">
        <f>A189+8</f>
        <v>148</v>
      </c>
      <c r="B195" s="24" t="str">
        <f ca="1">"#define SRD2_REG"&amp;A188&amp;"    "&amp;N(INDIRECT("CONFIG!A"&amp;A195))*4</f>
        <v>#define SRD2_REG7    0</v>
      </c>
    </row>
    <row r="196" spans="1:2" x14ac:dyDescent="0.25">
      <c r="A196">
        <f>A189+9</f>
        <v>149</v>
      </c>
      <c r="B196" s="24" t="str">
        <f ca="1">"#define SRD3_REG"&amp;A188&amp;"    "&amp;N(INDIRECT("CONFIG!A"&amp;A196))*8</f>
        <v>#define SRD3_REG7    0</v>
      </c>
    </row>
    <row r="197" spans="1:2" x14ac:dyDescent="0.25">
      <c r="A197">
        <f>A189+10</f>
        <v>150</v>
      </c>
      <c r="B197" s="24" t="str">
        <f ca="1">"#define SRD4_REG"&amp;A188&amp;"    "&amp;N(INDIRECT("CONFIG!A"&amp;A197))*16</f>
        <v>#define SRD4_REG7    0</v>
      </c>
    </row>
    <row r="198" spans="1:2" x14ac:dyDescent="0.25">
      <c r="A198">
        <f>A189+11</f>
        <v>151</v>
      </c>
      <c r="B198" s="24" t="str">
        <f ca="1">"#define SRD5_REG"&amp;A188&amp;"    "&amp;N(INDIRECT("CONFIG!A"&amp;A198))*32</f>
        <v>#define SRD5_REG7    0</v>
      </c>
    </row>
    <row r="199" spans="1:2" x14ac:dyDescent="0.25">
      <c r="A199">
        <f>A189+12</f>
        <v>152</v>
      </c>
      <c r="B199" s="24" t="str">
        <f ca="1">"#define SRD6_REG"&amp;A188&amp;"    "&amp;N(INDIRECT("CONFIG!A"&amp;A199))*64</f>
        <v>#define SRD6_REG7    0</v>
      </c>
    </row>
    <row r="200" spans="1:2" x14ac:dyDescent="0.25">
      <c r="A200">
        <f>A189+13</f>
        <v>153</v>
      </c>
      <c r="B200" s="24" t="str">
        <f ca="1">"#define SRD7_REG"&amp;A188&amp;"    "&amp;N(INDIRECT("CONFIG!A"&amp;A200))*128</f>
        <v>#define SRD7_REG7    0</v>
      </c>
    </row>
    <row r="201" spans="1:2" x14ac:dyDescent="0.25">
      <c r="B201" s="24" t="str">
        <f>"#define SRD_REG"&amp;A188&amp;"     (SRD0_REG"&amp;A188&amp;" | SRD1_REG"&amp;A188&amp;" | SRD2_REG"&amp;A188&amp;" | SRD3_REG"&amp;A188&amp;" |\"</f>
        <v>#define SRD_REG7     (SRD0_REG7 | SRD1_REG7 | SRD2_REG7 | SRD3_REG7 |\</v>
      </c>
    </row>
    <row r="202" spans="1:2" x14ac:dyDescent="0.25">
      <c r="B202" s="24" t="str">
        <f>"                      SRD4_REG"&amp;A188&amp;" | SRD5_REG"&amp;A188&amp;" | SRD6_REG"&amp;A188&amp;" | SRD7_REG"&amp;A188&amp;")"</f>
        <v xml:space="preserve">                      SRD4_REG7 | SRD5_REG7 | SRD6_REG7 | SRD7_REG7)</v>
      </c>
    </row>
    <row r="203" spans="1:2" x14ac:dyDescent="0.25">
      <c r="A203">
        <f>A189+14</f>
        <v>154</v>
      </c>
      <c r="B203" s="24" t="str" cm="1">
        <f t="array" aca="1" ref="B203" ca="1">"#define PERM_REG"&amp;A188&amp;"    "&amp;INDIRECT("CONFIG!A"&amp;A203)-IF(INDIRECT("CONFIG!A"&amp;A203)&lt;5,1,0)</f>
        <v>#define PERM_REG7    1</v>
      </c>
    </row>
    <row r="204" spans="1:2" x14ac:dyDescent="0.25">
      <c r="A204">
        <f>A189+15</f>
        <v>155</v>
      </c>
      <c r="B204" s="24" t="str">
        <f ca="1">"#define XN_REG"&amp;A188&amp;"      "&amp;N(INDIRECT("CONFIG!A"&amp;A204))</f>
        <v>#define XN_REG7      0</v>
      </c>
    </row>
    <row r="205" spans="1:2" x14ac:dyDescent="0.25">
      <c r="A205">
        <f>A189+16</f>
        <v>156</v>
      </c>
      <c r="B205" s="24" t="str">
        <f ca="1">"#define SHARE_REG"&amp;A188&amp;"   ("&amp;N(INDIRECT("CONFIG!A"&amp;A205))&amp;"&lt;&lt;MPU_RASR_S_Pos)"</f>
        <v>#define SHARE_REG7   (0&lt;&lt;MPU_RASR_S_Pos)</v>
      </c>
    </row>
    <row r="206" spans="1:2" x14ac:dyDescent="0.25">
      <c r="A206">
        <f>A189+17</f>
        <v>157</v>
      </c>
      <c r="B206" s="24" t="str" cm="1">
        <f t="array" aca="1" ref="B206" ca="1">"#define ACCESS_REG"&amp;A188&amp;"  "&amp;INDIRECT("CONFIG!A"&amp;INDIRECT("CONFIG!A"&amp;A206)+344)</f>
        <v>#define ACCESS_REG7  0x020000</v>
      </c>
    </row>
    <row r="207" spans="1:2" x14ac:dyDescent="0.25">
      <c r="B207" s="24" t="str">
        <f>"#define TEXSCB_REG"&amp;A188&amp;"  (ACCESS_REG"&amp;A188&amp;" | SHARE_REG"&amp;A188&amp;")"</f>
        <v>#define TEXSCB_REG7  (ACCESS_REG7 | SHARE_REG7)</v>
      </c>
    </row>
    <row r="208" spans="1:2" x14ac:dyDescent="0.25">
      <c r="B208" s="24"/>
    </row>
    <row r="209" spans="1:2" x14ac:dyDescent="0.25">
      <c r="A209" s="2">
        <f>A188+1</f>
        <v>8</v>
      </c>
      <c r="B209" s="24" t="str">
        <f>"// MPU Region "&amp;A209&amp;" ********************************"</f>
        <v>// MPU Region 8 ********************************</v>
      </c>
    </row>
    <row r="210" spans="1:2" x14ac:dyDescent="0.25">
      <c r="A210" s="2">
        <f>A189+19</f>
        <v>159</v>
      </c>
      <c r="B210" s="24" t="str">
        <f ca="1">"#define CONFIG_REG"&amp;A209&amp;"  "&amp;N(INDIRECT("CONFIG!A"&amp;A210))</f>
        <v>#define CONFIG_REG8  0</v>
      </c>
    </row>
    <row r="211" spans="1:2" x14ac:dyDescent="0.25">
      <c r="A211">
        <f>A210+1</f>
        <v>160</v>
      </c>
      <c r="B211" s="24" t="str">
        <f ca="1">"#define ENABLE_REG"&amp;A209&amp;"  "&amp;N(INDIRECT("CONFIG!A"&amp;A211))</f>
        <v>#define ENABLE_REG8  1</v>
      </c>
    </row>
    <row r="212" spans="1:2" x14ac:dyDescent="0.25">
      <c r="A212">
        <f>A210+2</f>
        <v>161</v>
      </c>
      <c r="B212" s="24" t="str" cm="1">
        <f t="array" aca="1" ref="B212" ca="1">"#define BASE_REG"&amp;A209&amp;"    0x"&amp;INDIRECT("CONFIG!A"&amp;A212)</f>
        <v>#define BASE_REG8    0x00000000</v>
      </c>
    </row>
    <row r="213" spans="1:2" x14ac:dyDescent="0.25">
      <c r="A213">
        <f>A210+3</f>
        <v>162</v>
      </c>
      <c r="B213" s="24" t="str" cm="1">
        <f t="array" aca="1" ref="B213" ca="1">"#define SIZE_REG"&amp;A209&amp;"    "&amp;INDIRECT("CONFIG!A"&amp;A213)+3</f>
        <v>#define SIZE_REG8    8</v>
      </c>
    </row>
    <row r="214" spans="1:2" x14ac:dyDescent="0.25">
      <c r="A214">
        <f>A210+6</f>
        <v>165</v>
      </c>
      <c r="B214" s="24" t="str">
        <f ca="1">"#define SRD0_REG"&amp;A209&amp;"    "&amp;N(INDIRECT("CONFIG!A"&amp;A214))</f>
        <v>#define SRD0_REG8    0</v>
      </c>
    </row>
    <row r="215" spans="1:2" x14ac:dyDescent="0.25">
      <c r="A215">
        <f>A210+7</f>
        <v>166</v>
      </c>
      <c r="B215" s="24" t="str">
        <f ca="1">"#define SRD1_REG"&amp;A209&amp;"    "&amp;N(INDIRECT("CONFIG!A"&amp;A215))*2</f>
        <v>#define SRD1_REG8    0</v>
      </c>
    </row>
    <row r="216" spans="1:2" x14ac:dyDescent="0.25">
      <c r="A216">
        <f>A210+8</f>
        <v>167</v>
      </c>
      <c r="B216" s="24" t="str">
        <f ca="1">"#define SRD2_REG"&amp;A209&amp;"    "&amp;N(INDIRECT("CONFIG!A"&amp;A216))*4</f>
        <v>#define SRD2_REG8    0</v>
      </c>
    </row>
    <row r="217" spans="1:2" x14ac:dyDescent="0.25">
      <c r="A217">
        <f>A210+9</f>
        <v>168</v>
      </c>
      <c r="B217" s="24" t="str">
        <f ca="1">"#define SRD3_REG"&amp;A209&amp;"    "&amp;N(INDIRECT("CONFIG!A"&amp;A217))*8</f>
        <v>#define SRD3_REG8    0</v>
      </c>
    </row>
    <row r="218" spans="1:2" x14ac:dyDescent="0.25">
      <c r="A218">
        <f>A210+10</f>
        <v>169</v>
      </c>
      <c r="B218" s="24" t="str">
        <f ca="1">"#define SRD4_REG"&amp;A209&amp;"    "&amp;N(INDIRECT("CONFIG!A"&amp;A218))*16</f>
        <v>#define SRD4_REG8    0</v>
      </c>
    </row>
    <row r="219" spans="1:2" x14ac:dyDescent="0.25">
      <c r="A219">
        <f>A210+11</f>
        <v>170</v>
      </c>
      <c r="B219" s="24" t="str">
        <f ca="1">"#define SRD5_REG"&amp;A209&amp;"    "&amp;N(INDIRECT("CONFIG!A"&amp;A219))*32</f>
        <v>#define SRD5_REG8    0</v>
      </c>
    </row>
    <row r="220" spans="1:2" x14ac:dyDescent="0.25">
      <c r="A220">
        <f>A210+12</f>
        <v>171</v>
      </c>
      <c r="B220" s="24" t="str">
        <f ca="1">"#define SRD6_REG"&amp;A209&amp;"    "&amp;N(INDIRECT("CONFIG!A"&amp;A220))*64</f>
        <v>#define SRD6_REG8    0</v>
      </c>
    </row>
    <row r="221" spans="1:2" x14ac:dyDescent="0.25">
      <c r="A221">
        <f>A210+13</f>
        <v>172</v>
      </c>
      <c r="B221" s="24" t="str">
        <f ca="1">"#define SRD7_REG"&amp;A209&amp;"    "&amp;N(INDIRECT("CONFIG!A"&amp;A221))*128</f>
        <v>#define SRD7_REG8    0</v>
      </c>
    </row>
    <row r="222" spans="1:2" x14ac:dyDescent="0.25">
      <c r="B222" s="24" t="str">
        <f>"#define SRD_REG"&amp;A209&amp;"     (SRD0_REG"&amp;A209&amp;" | SRD1_REG"&amp;A209&amp;" | SRD2_REG"&amp;A209&amp;" | SRD3_REG"&amp;A209&amp;" |\"</f>
        <v>#define SRD_REG8     (SRD0_REG8 | SRD1_REG8 | SRD2_REG8 | SRD3_REG8 |\</v>
      </c>
    </row>
    <row r="223" spans="1:2" x14ac:dyDescent="0.25">
      <c r="B223" s="24" t="str">
        <f>"                      SRD4_REG"&amp;A209&amp;" | SRD5_REG"&amp;A209&amp;" | SRD6_REG"&amp;A209&amp;" | SRD7_REG"&amp;A209&amp;")"</f>
        <v xml:space="preserve">                      SRD4_REG8 | SRD5_REG8 | SRD6_REG8 | SRD7_REG8)</v>
      </c>
    </row>
    <row r="224" spans="1:2" x14ac:dyDescent="0.25">
      <c r="A224">
        <f>A210+14</f>
        <v>173</v>
      </c>
      <c r="B224" s="24" t="str" cm="1">
        <f t="array" aca="1" ref="B224" ca="1">"#define PERM_REG"&amp;A209&amp;"    "&amp;INDIRECT("CONFIG!A"&amp;A224)-IF(INDIRECT("CONFIG!A"&amp;A224)&lt;5,1,0)</f>
        <v>#define PERM_REG8    1</v>
      </c>
    </row>
    <row r="225" spans="1:2" x14ac:dyDescent="0.25">
      <c r="A225">
        <f>A210+15</f>
        <v>174</v>
      </c>
      <c r="B225" s="24" t="str">
        <f ca="1">"#define XN_REG"&amp;A209&amp;"      "&amp;N(INDIRECT("CONFIG!A"&amp;A225))</f>
        <v>#define XN_REG8      0</v>
      </c>
    </row>
    <row r="226" spans="1:2" x14ac:dyDescent="0.25">
      <c r="A226">
        <f>A210+16</f>
        <v>175</v>
      </c>
      <c r="B226" s="24" t="str">
        <f ca="1">"#define SHARE_REG"&amp;A209&amp;"   ("&amp;N(INDIRECT("CONFIG!A"&amp;A226))&amp;"&lt;&lt;MPU_RASR_S_Pos)"</f>
        <v>#define SHARE_REG8   (1&lt;&lt;MPU_RASR_S_Pos)</v>
      </c>
    </row>
    <row r="227" spans="1:2" x14ac:dyDescent="0.25">
      <c r="A227">
        <f>A210+17</f>
        <v>176</v>
      </c>
      <c r="B227" s="24" t="str" cm="1">
        <f t="array" aca="1" ref="B227" ca="1">"#define ACCESS_REG"&amp;A209&amp;"  "&amp;INDIRECT("CONFIG!A"&amp;INDIRECT("CONFIG!A"&amp;A227)+344)</f>
        <v>#define ACCESS_REG8  0x000000</v>
      </c>
    </row>
    <row r="228" spans="1:2" x14ac:dyDescent="0.25">
      <c r="B228" s="24" t="str">
        <f>"#define TEXSCB_REG"&amp;A209&amp;"  (ACCESS_REG"&amp;A209&amp;" | SHARE_REG"&amp;A209&amp;")"</f>
        <v>#define TEXSCB_REG8  (ACCESS_REG8 | SHARE_REG8)</v>
      </c>
    </row>
    <row r="229" spans="1:2" x14ac:dyDescent="0.25">
      <c r="B229" s="24"/>
    </row>
    <row r="230" spans="1:2" x14ac:dyDescent="0.25">
      <c r="A230" s="2">
        <f>A209+1</f>
        <v>9</v>
      </c>
      <c r="B230" s="24" t="str">
        <f>"// MPU Region "&amp;A230&amp;" ********************************"</f>
        <v>// MPU Region 9 ********************************</v>
      </c>
    </row>
    <row r="231" spans="1:2" x14ac:dyDescent="0.25">
      <c r="A231" s="2">
        <f>A210+19</f>
        <v>178</v>
      </c>
      <c r="B231" s="24" t="str">
        <f ca="1">"#define CONFIG_REG"&amp;A230&amp;"  "&amp;N(INDIRECT("CONFIG!A"&amp;A231))</f>
        <v>#define CONFIG_REG9  0</v>
      </c>
    </row>
    <row r="232" spans="1:2" x14ac:dyDescent="0.25">
      <c r="A232">
        <f>A231+1</f>
        <v>179</v>
      </c>
      <c r="B232" s="24" t="str">
        <f ca="1">"#define ENABLE_REG"&amp;A230&amp;"  "&amp;N(INDIRECT("CONFIG!A"&amp;A232))</f>
        <v>#define ENABLE_REG9  1</v>
      </c>
    </row>
    <row r="233" spans="1:2" x14ac:dyDescent="0.25">
      <c r="A233">
        <f>A231+2</f>
        <v>180</v>
      </c>
      <c r="B233" s="24" t="str" cm="1">
        <f t="array" aca="1" ref="B233" ca="1">"#define BASE_REG"&amp;A230&amp;"    0x"&amp;INDIRECT("CONFIG!A"&amp;A233)</f>
        <v>#define BASE_REG9    0x00000000</v>
      </c>
    </row>
    <row r="234" spans="1:2" x14ac:dyDescent="0.25">
      <c r="A234">
        <f>A231+3</f>
        <v>181</v>
      </c>
      <c r="B234" s="24" t="str" cm="1">
        <f t="array" aca="1" ref="B234" ca="1">"#define SIZE_REG"&amp;A230&amp;"    "&amp;INDIRECT("CONFIG!A"&amp;A234)+3</f>
        <v>#define SIZE_REG9    8</v>
      </c>
    </row>
    <row r="235" spans="1:2" x14ac:dyDescent="0.25">
      <c r="A235">
        <f>A231+6</f>
        <v>184</v>
      </c>
      <c r="B235" s="24" t="str">
        <f ca="1">"#define SRD0_REG"&amp;A230&amp;"    "&amp;N(INDIRECT("CONFIG!A"&amp;A235))</f>
        <v>#define SRD0_REG9    0</v>
      </c>
    </row>
    <row r="236" spans="1:2" x14ac:dyDescent="0.25">
      <c r="A236">
        <f>A231+7</f>
        <v>185</v>
      </c>
      <c r="B236" s="24" t="str">
        <f ca="1">"#define SRD1_REG"&amp;A230&amp;"    "&amp;N(INDIRECT("CONFIG!A"&amp;A236))*2</f>
        <v>#define SRD1_REG9    0</v>
      </c>
    </row>
    <row r="237" spans="1:2" x14ac:dyDescent="0.25">
      <c r="A237">
        <f>A231+8</f>
        <v>186</v>
      </c>
      <c r="B237" s="24" t="str">
        <f ca="1">"#define SRD2_REG"&amp;A230&amp;"    "&amp;N(INDIRECT("CONFIG!A"&amp;A237))*4</f>
        <v>#define SRD2_REG9    0</v>
      </c>
    </row>
    <row r="238" spans="1:2" x14ac:dyDescent="0.25">
      <c r="A238">
        <f>A231+9</f>
        <v>187</v>
      </c>
      <c r="B238" s="24" t="str">
        <f ca="1">"#define SRD3_REG"&amp;A230&amp;"    "&amp;N(INDIRECT("CONFIG!A"&amp;A238))*8</f>
        <v>#define SRD3_REG9    0</v>
      </c>
    </row>
    <row r="239" spans="1:2" x14ac:dyDescent="0.25">
      <c r="A239">
        <f>A231+10</f>
        <v>188</v>
      </c>
      <c r="B239" s="24" t="str">
        <f ca="1">"#define SRD4_REG"&amp;A230&amp;"    "&amp;N(INDIRECT("CONFIG!A"&amp;A239))*16</f>
        <v>#define SRD4_REG9    0</v>
      </c>
    </row>
    <row r="240" spans="1:2" x14ac:dyDescent="0.25">
      <c r="A240">
        <f>A231+11</f>
        <v>189</v>
      </c>
      <c r="B240" s="24" t="str">
        <f ca="1">"#define SRD5_REG"&amp;A230&amp;"    "&amp;N(INDIRECT("CONFIG!A"&amp;A240))*32</f>
        <v>#define SRD5_REG9    0</v>
      </c>
    </row>
    <row r="241" spans="1:2" x14ac:dyDescent="0.25">
      <c r="A241">
        <f>A231+12</f>
        <v>190</v>
      </c>
      <c r="B241" s="24" t="str">
        <f ca="1">"#define SRD6_REG"&amp;A230&amp;"    "&amp;N(INDIRECT("CONFIG!A"&amp;A241))*64</f>
        <v>#define SRD6_REG9    0</v>
      </c>
    </row>
    <row r="242" spans="1:2" x14ac:dyDescent="0.25">
      <c r="A242">
        <f>A231+13</f>
        <v>191</v>
      </c>
      <c r="B242" s="24" t="str">
        <f ca="1">"#define SRD7_REG"&amp;A230&amp;"    "&amp;N(INDIRECT("CONFIG!A"&amp;A242))*128</f>
        <v>#define SRD7_REG9    0</v>
      </c>
    </row>
    <row r="243" spans="1:2" x14ac:dyDescent="0.25">
      <c r="B243" s="24" t="str">
        <f>"#define SRD_REG"&amp;A230&amp;"     (SRD0_REG"&amp;A230&amp;" | SRD1_REG"&amp;A230&amp;" | SRD2_REG"&amp;A230&amp;" | SRD3_REG"&amp;A230&amp;" |\"</f>
        <v>#define SRD_REG9     (SRD0_REG9 | SRD1_REG9 | SRD2_REG9 | SRD3_REG9 |\</v>
      </c>
    </row>
    <row r="244" spans="1:2" x14ac:dyDescent="0.25">
      <c r="B244" s="24" t="str">
        <f>"                      SRD4_REG"&amp;A230&amp;" | SRD5_REG"&amp;A230&amp;" | SRD6_REG"&amp;A230&amp;" | SRD7_REG"&amp;A230&amp;")"</f>
        <v xml:space="preserve">                      SRD4_REG9 | SRD5_REG9 | SRD6_REG9 | SRD7_REG9)</v>
      </c>
    </row>
    <row r="245" spans="1:2" x14ac:dyDescent="0.25">
      <c r="A245">
        <f>A231+14</f>
        <v>192</v>
      </c>
      <c r="B245" s="24" t="str" cm="1">
        <f t="array" aca="1" ref="B245" ca="1">"#define PERM_REG"&amp;A230&amp;"    "&amp;INDIRECT("CONFIG!A"&amp;A245)-IF(INDIRECT("CONFIG!A"&amp;A245)&lt;5,1,0)</f>
        <v>#define PERM_REG9    1</v>
      </c>
    </row>
    <row r="246" spans="1:2" x14ac:dyDescent="0.25">
      <c r="A246">
        <f>A231+15</f>
        <v>193</v>
      </c>
      <c r="B246" s="24" t="str">
        <f ca="1">"#define XN_REG"&amp;A230&amp;"      "&amp;N(INDIRECT("CONFIG!A"&amp;A246))</f>
        <v>#define XN_REG9      0</v>
      </c>
    </row>
    <row r="247" spans="1:2" x14ac:dyDescent="0.25">
      <c r="A247">
        <f>A231+16</f>
        <v>194</v>
      </c>
      <c r="B247" s="24" t="str">
        <f ca="1">"#define SHARE_REG"&amp;A230&amp;"   ("&amp;N(INDIRECT("CONFIG!A"&amp;A247))&amp;"&lt;&lt;MPU_RASR_S_Pos)"</f>
        <v>#define SHARE_REG9   (0&lt;&lt;MPU_RASR_S_Pos)</v>
      </c>
    </row>
    <row r="248" spans="1:2" x14ac:dyDescent="0.25">
      <c r="A248">
        <f>A231+17</f>
        <v>195</v>
      </c>
      <c r="B248" s="24" t="str" cm="1">
        <f t="array" aca="1" ref="B248" ca="1">"#define ACCESS_REG"&amp;A230&amp;"  "&amp;INDIRECT("CONFIG!A"&amp;INDIRECT("CONFIG!A"&amp;A248)+344)</f>
        <v>#define ACCESS_REG9  0x020000</v>
      </c>
    </row>
    <row r="249" spans="1:2" x14ac:dyDescent="0.25">
      <c r="B249" s="24" t="str">
        <f>"#define TEXSCB_REG"&amp;A230&amp;"  (ACCESS_REG"&amp;A230&amp;" | SHARE_REG"&amp;A230&amp;")"</f>
        <v>#define TEXSCB_REG9  (ACCESS_REG9 | SHARE_REG9)</v>
      </c>
    </row>
    <row r="250" spans="1:2" x14ac:dyDescent="0.25">
      <c r="B250" s="24"/>
    </row>
    <row r="251" spans="1:2" x14ac:dyDescent="0.25">
      <c r="A251" s="2">
        <f>A230+1</f>
        <v>10</v>
      </c>
      <c r="B251" s="24" t="str">
        <f>"// MPU Region "&amp;A251&amp;" ********************************"</f>
        <v>// MPU Region 10 ********************************</v>
      </c>
    </row>
    <row r="252" spans="1:2" x14ac:dyDescent="0.25">
      <c r="A252" s="2">
        <f>A231+19</f>
        <v>197</v>
      </c>
      <c r="B252" s="24" t="str">
        <f ca="1">"#define CONFIG_REG"&amp;A251&amp;" "&amp;N(INDIRECT("CONFIG!A"&amp;A252))</f>
        <v>#define CONFIG_REG10 0</v>
      </c>
    </row>
    <row r="253" spans="1:2" x14ac:dyDescent="0.25">
      <c r="A253">
        <f>A252+1</f>
        <v>198</v>
      </c>
      <c r="B253" s="24" t="str">
        <f ca="1">"#define ENABLE_REG"&amp;A251&amp;" "&amp;N(INDIRECT("CONFIG!A"&amp;A253))</f>
        <v>#define ENABLE_REG10 1</v>
      </c>
    </row>
    <row r="254" spans="1:2" x14ac:dyDescent="0.25">
      <c r="A254">
        <f>A252+2</f>
        <v>199</v>
      </c>
      <c r="B254" s="24" t="str" cm="1">
        <f t="array" aca="1" ref="B254" ca="1">"#define BASE_REG"&amp;A251&amp;"   0x"&amp;INDIRECT("CONFIG!A"&amp;A254)</f>
        <v>#define BASE_REG10   0x00000000</v>
      </c>
    </row>
    <row r="255" spans="1:2" x14ac:dyDescent="0.25">
      <c r="A255">
        <f>A252+3</f>
        <v>200</v>
      </c>
      <c r="B255" s="24" t="str" cm="1">
        <f t="array" aca="1" ref="B255" ca="1">"#define SIZE_REG"&amp;A251&amp;"   "&amp;INDIRECT("CONFIG!A"&amp;A255)+3</f>
        <v>#define SIZE_REG10   8</v>
      </c>
    </row>
    <row r="256" spans="1:2" x14ac:dyDescent="0.25">
      <c r="A256">
        <f>A252+6</f>
        <v>203</v>
      </c>
      <c r="B256" s="24" t="str">
        <f ca="1">"#define SRD0_REG"&amp;A251&amp;"   "&amp;N(INDIRECT("CONFIG!A"&amp;A256))</f>
        <v>#define SRD0_REG10   0</v>
      </c>
    </row>
    <row r="257" spans="1:2" x14ac:dyDescent="0.25">
      <c r="A257">
        <f>A252+7</f>
        <v>204</v>
      </c>
      <c r="B257" s="24" t="str">
        <f ca="1">"#define SRD1_REG"&amp;A251&amp;"   "&amp;N(INDIRECT("CONFIG!A"&amp;A257))*2</f>
        <v>#define SRD1_REG10   0</v>
      </c>
    </row>
    <row r="258" spans="1:2" x14ac:dyDescent="0.25">
      <c r="A258">
        <f>A252+8</f>
        <v>205</v>
      </c>
      <c r="B258" s="24" t="str">
        <f ca="1">"#define SRD2_REG"&amp;A251&amp;"   "&amp;N(INDIRECT("CONFIG!A"&amp;A258))*4</f>
        <v>#define SRD2_REG10   0</v>
      </c>
    </row>
    <row r="259" spans="1:2" x14ac:dyDescent="0.25">
      <c r="A259">
        <f>A252+9</f>
        <v>206</v>
      </c>
      <c r="B259" s="24" t="str">
        <f ca="1">"#define SRD3_REG"&amp;A251&amp;"   "&amp;N(INDIRECT("CONFIG!A"&amp;A259))*8</f>
        <v>#define SRD3_REG10   8</v>
      </c>
    </row>
    <row r="260" spans="1:2" x14ac:dyDescent="0.25">
      <c r="A260">
        <f>A252+10</f>
        <v>207</v>
      </c>
      <c r="B260" s="24" t="str">
        <f ca="1">"#define SRD4_REG"&amp;A251&amp;"   "&amp;N(INDIRECT("CONFIG!A"&amp;A260))*16</f>
        <v>#define SRD4_REG10   0</v>
      </c>
    </row>
    <row r="261" spans="1:2" x14ac:dyDescent="0.25">
      <c r="A261">
        <f>A252+11</f>
        <v>208</v>
      </c>
      <c r="B261" s="24" t="str">
        <f ca="1">"#define SRD5_REG"&amp;A251&amp;"   "&amp;N(INDIRECT("CONFIG!A"&amp;A261))*32</f>
        <v>#define SRD5_REG10   0</v>
      </c>
    </row>
    <row r="262" spans="1:2" x14ac:dyDescent="0.25">
      <c r="A262">
        <f>A252+12</f>
        <v>209</v>
      </c>
      <c r="B262" s="24" t="str">
        <f ca="1">"#define SRD6_REG"&amp;A251&amp;"   "&amp;N(INDIRECT("CONFIG!A"&amp;A262))*64</f>
        <v>#define SRD6_REG10   0</v>
      </c>
    </row>
    <row r="263" spans="1:2" x14ac:dyDescent="0.25">
      <c r="A263">
        <f>A252+13</f>
        <v>210</v>
      </c>
      <c r="B263" s="24" t="str">
        <f ca="1">"#define SRD7_REG"&amp;A251&amp;"   "&amp;N(INDIRECT("CONFIG!A"&amp;A263))*128</f>
        <v>#define SRD7_REG10   0</v>
      </c>
    </row>
    <row r="264" spans="1:2" x14ac:dyDescent="0.25">
      <c r="B264" s="24" t="str">
        <f>"#define SRD_REG"&amp;A251&amp;"    (SRD0_REG"&amp;A251&amp;" | SRD1_REG"&amp;A251&amp;" | SRD2_REG"&amp;A251&amp;" | SRD3_REG"&amp;A251&amp;" |\"</f>
        <v>#define SRD_REG10    (SRD0_REG10 | SRD1_REG10 | SRD2_REG10 | SRD3_REG10 |\</v>
      </c>
    </row>
    <row r="265" spans="1:2" x14ac:dyDescent="0.25">
      <c r="B265" s="24" t="str">
        <f>"                      SRD4_REG"&amp;A251&amp;" | SRD5_REG"&amp;A251&amp;" | SRD6_REG"&amp;A251&amp;" | SRD7_REG"&amp;A251&amp;")"</f>
        <v xml:space="preserve">                      SRD4_REG10 | SRD5_REG10 | SRD6_REG10 | SRD7_REG10)</v>
      </c>
    </row>
    <row r="266" spans="1:2" x14ac:dyDescent="0.25">
      <c r="A266">
        <f>A252+14</f>
        <v>211</v>
      </c>
      <c r="B266" s="24" t="str" cm="1">
        <f t="array" aca="1" ref="B266" ca="1">"#define PERM_REG"&amp;A251&amp;"   "&amp;INDIRECT("CONFIG!A"&amp;A266)-IF(INDIRECT("CONFIG!A"&amp;A266)&lt;5,1,0)</f>
        <v>#define PERM_REG10   1</v>
      </c>
    </row>
    <row r="267" spans="1:2" x14ac:dyDescent="0.25">
      <c r="A267">
        <f>A252+15</f>
        <v>212</v>
      </c>
      <c r="B267" s="24" t="str">
        <f ca="1">"#define XN_REG"&amp;A251&amp;"     "&amp;N(INDIRECT("CONFIG!A"&amp;A267))</f>
        <v>#define XN_REG10     0</v>
      </c>
    </row>
    <row r="268" spans="1:2" x14ac:dyDescent="0.25">
      <c r="A268">
        <f>A252+16</f>
        <v>213</v>
      </c>
      <c r="B268" s="24" t="str">
        <f ca="1">"#define SHARE_REG"&amp;A251&amp;"  ("&amp;N(INDIRECT("CONFIG!A"&amp;A268))&amp;"&lt;&lt;MPU_RASR_S_Pos)"</f>
        <v>#define SHARE_REG10  (0&lt;&lt;MPU_RASR_S_Pos)</v>
      </c>
    </row>
    <row r="269" spans="1:2" x14ac:dyDescent="0.25">
      <c r="A269">
        <f>A252+17</f>
        <v>214</v>
      </c>
      <c r="B269" s="24" t="str" cm="1">
        <f t="array" aca="1" ref="B269" ca="1">"#define ACCESS_REG"&amp;A251&amp;" "&amp;INDIRECT("CONFIG!A"&amp;INDIRECT("CONFIG!A"&amp;A269)+344)</f>
        <v>#define ACCESS_REG10 0x020000</v>
      </c>
    </row>
    <row r="270" spans="1:2" x14ac:dyDescent="0.25">
      <c r="B270" s="24" t="str">
        <f>"#define TEXSCB_REG"&amp;A251&amp;" (ACCESS_REG"&amp;A251&amp;" | SHARE_REG"&amp;A251&amp;")"</f>
        <v>#define TEXSCB_REG10 (ACCESS_REG10 | SHARE_REG10)</v>
      </c>
    </row>
    <row r="271" spans="1:2" x14ac:dyDescent="0.25">
      <c r="B271" s="24"/>
    </row>
    <row r="272" spans="1:2" x14ac:dyDescent="0.25">
      <c r="A272" s="2">
        <f>A251+1</f>
        <v>11</v>
      </c>
      <c r="B272" s="24" t="str">
        <f>"// MPU Region "&amp;A272&amp;" ********************************"</f>
        <v>// MPU Region 11 ********************************</v>
      </c>
    </row>
    <row r="273" spans="1:2" x14ac:dyDescent="0.25">
      <c r="A273" s="2">
        <f>A252+19</f>
        <v>216</v>
      </c>
      <c r="B273" s="24" t="str">
        <f ca="1">"#define CONFIG_REG"&amp;A272&amp;" "&amp;N(INDIRECT("CONFIG!A"&amp;A273))</f>
        <v>#define CONFIG_REG11 0</v>
      </c>
    </row>
    <row r="274" spans="1:2" x14ac:dyDescent="0.25">
      <c r="A274">
        <f>A273+1</f>
        <v>217</v>
      </c>
      <c r="B274" s="24" t="str">
        <f ca="1">"#define ENABLE_REG"&amp;A272&amp;" "&amp;N(INDIRECT("CONFIG!A"&amp;A274))</f>
        <v>#define ENABLE_REG11 1</v>
      </c>
    </row>
    <row r="275" spans="1:2" x14ac:dyDescent="0.25">
      <c r="A275">
        <f>A273+2</f>
        <v>218</v>
      </c>
      <c r="B275" s="24" t="str" cm="1">
        <f t="array" aca="1" ref="B275" ca="1">"#define BASE_REG"&amp;A272&amp;"   0x"&amp;INDIRECT("CONFIG!A"&amp;A275)</f>
        <v>#define BASE_REG11   0x00000000</v>
      </c>
    </row>
    <row r="276" spans="1:2" x14ac:dyDescent="0.25">
      <c r="A276">
        <f>A273+3</f>
        <v>219</v>
      </c>
      <c r="B276" s="24" t="str" cm="1">
        <f t="array" aca="1" ref="B276" ca="1">"#define SIZE_REG"&amp;A272&amp;"   "&amp;INDIRECT("CONFIG!A"&amp;A276)+3</f>
        <v>#define SIZE_REG11   8</v>
      </c>
    </row>
    <row r="277" spans="1:2" x14ac:dyDescent="0.25">
      <c r="A277">
        <f>A273+6</f>
        <v>222</v>
      </c>
      <c r="B277" s="24" t="str">
        <f ca="1">"#define SRD0_REG"&amp;A272&amp;"   "&amp;N(INDIRECT("CONFIG!A"&amp;A277))</f>
        <v>#define SRD0_REG11   0</v>
      </c>
    </row>
    <row r="278" spans="1:2" x14ac:dyDescent="0.25">
      <c r="A278">
        <f>A273+7</f>
        <v>223</v>
      </c>
      <c r="B278" s="24" t="str">
        <f ca="1">"#define SRD1_REG"&amp;A272&amp;"   "&amp;N(INDIRECT("CONFIG!A"&amp;A278))*2</f>
        <v>#define SRD1_REG11   0</v>
      </c>
    </row>
    <row r="279" spans="1:2" x14ac:dyDescent="0.25">
      <c r="A279">
        <f>A273+8</f>
        <v>224</v>
      </c>
      <c r="B279" s="24" t="str">
        <f ca="1">"#define SRD2_REG"&amp;A272&amp;"   "&amp;N(INDIRECT("CONFIG!A"&amp;A279))*4</f>
        <v>#define SRD2_REG11   0</v>
      </c>
    </row>
    <row r="280" spans="1:2" x14ac:dyDescent="0.25">
      <c r="A280">
        <f>A273+9</f>
        <v>225</v>
      </c>
      <c r="B280" s="24" t="str">
        <f ca="1">"#define SRD3_REG"&amp;A272&amp;"   "&amp;N(INDIRECT("CONFIG!A"&amp;A280))*8</f>
        <v>#define SRD3_REG11   0</v>
      </c>
    </row>
    <row r="281" spans="1:2" x14ac:dyDescent="0.25">
      <c r="A281">
        <f>A273+10</f>
        <v>226</v>
      </c>
      <c r="B281" s="24" t="str">
        <f ca="1">"#define SRD4_REG"&amp;A272&amp;"   "&amp;N(INDIRECT("CONFIG!A"&amp;A281))*16</f>
        <v>#define SRD4_REG11   0</v>
      </c>
    </row>
    <row r="282" spans="1:2" x14ac:dyDescent="0.25">
      <c r="A282">
        <f>A273+11</f>
        <v>227</v>
      </c>
      <c r="B282" s="24" t="str">
        <f ca="1">"#define SRD5_REG"&amp;A272&amp;"   "&amp;N(INDIRECT("CONFIG!A"&amp;A282))*32</f>
        <v>#define SRD5_REG11   0</v>
      </c>
    </row>
    <row r="283" spans="1:2" x14ac:dyDescent="0.25">
      <c r="A283">
        <f>A273+12</f>
        <v>228</v>
      </c>
      <c r="B283" s="24" t="str">
        <f ca="1">"#define SRD6_REG"&amp;A272&amp;"   "&amp;N(INDIRECT("CONFIG!A"&amp;A283))*64</f>
        <v>#define SRD6_REG11   0</v>
      </c>
    </row>
    <row r="284" spans="1:2" x14ac:dyDescent="0.25">
      <c r="A284">
        <f>A273+13</f>
        <v>229</v>
      </c>
      <c r="B284" s="24" t="str">
        <f ca="1">"#define SRD7_REG"&amp;A272&amp;"   "&amp;N(INDIRECT("CONFIG!A"&amp;A284))*128</f>
        <v>#define SRD7_REG11   0</v>
      </c>
    </row>
    <row r="285" spans="1:2" x14ac:dyDescent="0.25">
      <c r="B285" s="24" t="str">
        <f>"#define SRD_REG"&amp;A272&amp;"    (SRD0_REG"&amp;A272&amp;" | SRD1_REG"&amp;A272&amp;" | SRD2_REG"&amp;A272&amp;" | SRD3_REG"&amp;A272&amp;" |\"</f>
        <v>#define SRD_REG11    (SRD0_REG11 | SRD1_REG11 | SRD2_REG11 | SRD3_REG11 |\</v>
      </c>
    </row>
    <row r="286" spans="1:2" x14ac:dyDescent="0.25">
      <c r="B286" s="24" t="str">
        <f>"                      SRD4_REG"&amp;A272&amp;" | SRD5_REG"&amp;A272&amp;" | SRD6_REG"&amp;A272&amp;" | SRD7_REG"&amp;A272&amp;")"</f>
        <v xml:space="preserve">                      SRD4_REG11 | SRD5_REG11 | SRD6_REG11 | SRD7_REG11)</v>
      </c>
    </row>
    <row r="287" spans="1:2" x14ac:dyDescent="0.25">
      <c r="A287">
        <f>A273+14</f>
        <v>230</v>
      </c>
      <c r="B287" s="24" t="str" cm="1">
        <f t="array" aca="1" ref="B287" ca="1">"#define PERM_REG"&amp;A272&amp;"   "&amp;INDIRECT("CONFIG!A"&amp;A287)-IF(INDIRECT("CONFIG!A"&amp;A287)&lt;5,1,0)</f>
        <v>#define PERM_REG11   1</v>
      </c>
    </row>
    <row r="288" spans="1:2" x14ac:dyDescent="0.25">
      <c r="A288">
        <f>A273+15</f>
        <v>231</v>
      </c>
      <c r="B288" s="24" t="str">
        <f ca="1">"#define XN_REG"&amp;A272&amp;"     "&amp;N(INDIRECT("CONFIG!A"&amp;A288))</f>
        <v>#define XN_REG11     0</v>
      </c>
    </row>
    <row r="289" spans="1:2" x14ac:dyDescent="0.25">
      <c r="A289">
        <f>A273+16</f>
        <v>232</v>
      </c>
      <c r="B289" s="24" t="str">
        <f ca="1">"#define SHARE_REG"&amp;A272&amp;"  ("&amp;N(INDIRECT("CONFIG!A"&amp;A289))&amp;"&lt;&lt;MPU_RASR_S_Pos)"</f>
        <v>#define SHARE_REG11  (0&lt;&lt;MPU_RASR_S_Pos)</v>
      </c>
    </row>
    <row r="290" spans="1:2" x14ac:dyDescent="0.25">
      <c r="A290">
        <f>A273+17</f>
        <v>233</v>
      </c>
      <c r="B290" s="24" t="str" cm="1">
        <f t="array" aca="1" ref="B290" ca="1">"#define ACCESS_REG"&amp;A272&amp;" "&amp;INDIRECT("CONFIG!A"&amp;INDIRECT("CONFIG!A"&amp;A290)+344)</f>
        <v>#define ACCESS_REG11 0x020000</v>
      </c>
    </row>
    <row r="291" spans="1:2" x14ac:dyDescent="0.25">
      <c r="B291" s="24" t="str">
        <f>"#define TEXSCB_REG"&amp;A272&amp;" (ACCESS_REG"&amp;A272&amp;" | SHARE_REG"&amp;A272&amp;")"</f>
        <v>#define TEXSCB_REG11 (ACCESS_REG11 | SHARE_REG11)</v>
      </c>
    </row>
    <row r="292" spans="1:2" x14ac:dyDescent="0.25">
      <c r="B292" s="24"/>
    </row>
    <row r="293" spans="1:2" x14ac:dyDescent="0.25">
      <c r="A293" s="2">
        <f>A272+1</f>
        <v>12</v>
      </c>
      <c r="B293" s="24" t="str">
        <f>"// MPU Region "&amp;A293&amp;" ********************************"</f>
        <v>// MPU Region 12 ********************************</v>
      </c>
    </row>
    <row r="294" spans="1:2" x14ac:dyDescent="0.25">
      <c r="A294" s="2">
        <f>A273+19</f>
        <v>235</v>
      </c>
      <c r="B294" s="24" t="str">
        <f ca="1">"#define CONFIG_REG"&amp;A293&amp;" "&amp;N(INDIRECT("CONFIG!A"&amp;A294))</f>
        <v>#define CONFIG_REG12 0</v>
      </c>
    </row>
    <row r="295" spans="1:2" x14ac:dyDescent="0.25">
      <c r="A295">
        <f>A294+1</f>
        <v>236</v>
      </c>
      <c r="B295" s="24" t="str">
        <f ca="1">"#define ENABLE_REG"&amp;A293&amp;" "&amp;N(INDIRECT("CONFIG!A"&amp;A295))</f>
        <v>#define ENABLE_REG12 1</v>
      </c>
    </row>
    <row r="296" spans="1:2" x14ac:dyDescent="0.25">
      <c r="A296">
        <f>A294+2</f>
        <v>237</v>
      </c>
      <c r="B296" s="24" t="str" cm="1">
        <f t="array" aca="1" ref="B296" ca="1">"#define BASE_REG"&amp;A293&amp;"   0x"&amp;INDIRECT("CONFIG!A"&amp;A296)</f>
        <v>#define BASE_REG12   0x00000000</v>
      </c>
    </row>
    <row r="297" spans="1:2" x14ac:dyDescent="0.25">
      <c r="A297">
        <f>A294+3</f>
        <v>238</v>
      </c>
      <c r="B297" s="24" t="str" cm="1">
        <f t="array" aca="1" ref="B297" ca="1">"#define SIZE_REG"&amp;A293&amp;"   "&amp;INDIRECT("CONFIG!A"&amp;A297)+3</f>
        <v>#define SIZE_REG12   8</v>
      </c>
    </row>
    <row r="298" spans="1:2" x14ac:dyDescent="0.25">
      <c r="A298">
        <f>A294+6</f>
        <v>241</v>
      </c>
      <c r="B298" s="24" t="str">
        <f ca="1">"#define SRD0_REG"&amp;A293&amp;"   "&amp;N(INDIRECT("CONFIG!A"&amp;A298))</f>
        <v>#define SRD0_REG12   0</v>
      </c>
    </row>
    <row r="299" spans="1:2" x14ac:dyDescent="0.25">
      <c r="A299">
        <f>A294+7</f>
        <v>242</v>
      </c>
      <c r="B299" s="24" t="str">
        <f ca="1">"#define SRD1_REG"&amp;A293&amp;"   "&amp;N(INDIRECT("CONFIG!A"&amp;A299))*2</f>
        <v>#define SRD1_REG12   0</v>
      </c>
    </row>
    <row r="300" spans="1:2" x14ac:dyDescent="0.25">
      <c r="A300">
        <f>A294+8</f>
        <v>243</v>
      </c>
      <c r="B300" s="24" t="str">
        <f ca="1">"#define SRD2_REG"&amp;A293&amp;"   "&amp;N(INDIRECT("CONFIG!A"&amp;A300))*4</f>
        <v>#define SRD2_REG12   0</v>
      </c>
    </row>
    <row r="301" spans="1:2" x14ac:dyDescent="0.25">
      <c r="A301">
        <f>A294+9</f>
        <v>244</v>
      </c>
      <c r="B301" s="24" t="str">
        <f ca="1">"#define SRD3_REG"&amp;A293&amp;"   "&amp;N(INDIRECT("CONFIG!A"&amp;A301))*8</f>
        <v>#define SRD3_REG12   0</v>
      </c>
    </row>
    <row r="302" spans="1:2" x14ac:dyDescent="0.25">
      <c r="A302">
        <f>A294+10</f>
        <v>245</v>
      </c>
      <c r="B302" s="24" t="str">
        <f ca="1">"#define SRD4_REG"&amp;A293&amp;"   "&amp;N(INDIRECT("CONFIG!A"&amp;A302))*16</f>
        <v>#define SRD4_REG12   0</v>
      </c>
    </row>
    <row r="303" spans="1:2" x14ac:dyDescent="0.25">
      <c r="A303">
        <f>A294+11</f>
        <v>246</v>
      </c>
      <c r="B303" s="24" t="str">
        <f ca="1">"#define SRD5_REG"&amp;A293&amp;"   "&amp;N(INDIRECT("CONFIG!A"&amp;A303))*32</f>
        <v>#define SRD5_REG12   0</v>
      </c>
    </row>
    <row r="304" spans="1:2" x14ac:dyDescent="0.25">
      <c r="A304">
        <f>A294+12</f>
        <v>247</v>
      </c>
      <c r="B304" s="24" t="str">
        <f ca="1">"#define SRD6_REG"&amp;A293&amp;"   "&amp;N(INDIRECT("CONFIG!A"&amp;A304))*64</f>
        <v>#define SRD6_REG12   0</v>
      </c>
    </row>
    <row r="305" spans="1:2" x14ac:dyDescent="0.25">
      <c r="A305">
        <f>A294+13</f>
        <v>248</v>
      </c>
      <c r="B305" s="24" t="str">
        <f ca="1">"#define SRD7_REG"&amp;A293&amp;"   "&amp;N(INDIRECT("CONFIG!A"&amp;A305))*128</f>
        <v>#define SRD7_REG12   0</v>
      </c>
    </row>
    <row r="306" spans="1:2" x14ac:dyDescent="0.25">
      <c r="B306" s="24" t="str">
        <f>"#define SRD_REG"&amp;A293&amp;"    (SRD0_REG"&amp;A293&amp;" | SRD1_REG"&amp;A293&amp;" | SRD2_REG"&amp;A293&amp;" | SRD3_REG"&amp;A293&amp;" |\"</f>
        <v>#define SRD_REG12    (SRD0_REG12 | SRD1_REG12 | SRD2_REG12 | SRD3_REG12 |\</v>
      </c>
    </row>
    <row r="307" spans="1:2" x14ac:dyDescent="0.25">
      <c r="B307" s="24" t="str">
        <f>"                      SRD4_REG"&amp;A293&amp;" | SRD5_REG"&amp;A293&amp;" | SRD6_REG"&amp;A293&amp;" | SRD7_REG"&amp;A293&amp;")"</f>
        <v xml:space="preserve">                      SRD4_REG12 | SRD5_REG12 | SRD6_REG12 | SRD7_REG12)</v>
      </c>
    </row>
    <row r="308" spans="1:2" x14ac:dyDescent="0.25">
      <c r="A308">
        <f>A294+14</f>
        <v>249</v>
      </c>
      <c r="B308" s="24" t="str" cm="1">
        <f t="array" aca="1" ref="B308" ca="1">"#define PERM_REG"&amp;A293&amp;"   "&amp;INDIRECT("CONFIG!A"&amp;A308)-IF(INDIRECT("CONFIG!A"&amp;A308)&lt;5,1,0)</f>
        <v>#define PERM_REG12   1</v>
      </c>
    </row>
    <row r="309" spans="1:2" x14ac:dyDescent="0.25">
      <c r="A309">
        <f>A294+15</f>
        <v>250</v>
      </c>
      <c r="B309" s="24" t="str">
        <f ca="1">"#define XN_REG"&amp;A293&amp;"     "&amp;N(INDIRECT("CONFIG!A"&amp;A309))</f>
        <v>#define XN_REG12     0</v>
      </c>
    </row>
    <row r="310" spans="1:2" x14ac:dyDescent="0.25">
      <c r="A310">
        <f>A294+16</f>
        <v>251</v>
      </c>
      <c r="B310" s="24" t="str">
        <f ca="1">"#define SHARE_REG"&amp;A293&amp;"  ("&amp;N(INDIRECT("CONFIG!A"&amp;A310))&amp;"&lt;&lt;MPU_RASR_S_Pos)"</f>
        <v>#define SHARE_REG12  (0&lt;&lt;MPU_RASR_S_Pos)</v>
      </c>
    </row>
    <row r="311" spans="1:2" x14ac:dyDescent="0.25">
      <c r="A311">
        <f>A294+17</f>
        <v>252</v>
      </c>
      <c r="B311" s="24" t="str" cm="1">
        <f t="array" aca="1" ref="B311" ca="1">"#define ACCESS_REG"&amp;A293&amp;" "&amp;INDIRECT("CONFIG!A"&amp;INDIRECT("CONFIG!A"&amp;A311)+344)</f>
        <v>#define ACCESS_REG12 0x020000</v>
      </c>
    </row>
    <row r="312" spans="1:2" x14ac:dyDescent="0.25">
      <c r="B312" s="24" t="str">
        <f>"#define TEXSCB_REG"&amp;A293&amp;" (ACCESS_REG"&amp;A293&amp;" | SHARE_REG"&amp;A293&amp;")"</f>
        <v>#define TEXSCB_REG12 (ACCESS_REG12 | SHARE_REG12)</v>
      </c>
    </row>
    <row r="313" spans="1:2" x14ac:dyDescent="0.25">
      <c r="B313" s="24"/>
    </row>
    <row r="314" spans="1:2" x14ac:dyDescent="0.25">
      <c r="A314" s="2">
        <f>A293+1</f>
        <v>13</v>
      </c>
      <c r="B314" s="24" t="str">
        <f>"// MPU Region "&amp;A314&amp;" ********************************"</f>
        <v>// MPU Region 13 ********************************</v>
      </c>
    </row>
    <row r="315" spans="1:2" x14ac:dyDescent="0.25">
      <c r="A315" s="2">
        <f>A294+19</f>
        <v>254</v>
      </c>
      <c r="B315" s="24" t="str">
        <f ca="1">"#define CONFIG_REG"&amp;A314&amp;" "&amp;N(INDIRECT("CONFIG!A"&amp;A315))</f>
        <v>#define CONFIG_REG13 0</v>
      </c>
    </row>
    <row r="316" spans="1:2" x14ac:dyDescent="0.25">
      <c r="A316">
        <f>A315+1</f>
        <v>255</v>
      </c>
      <c r="B316" s="24" t="str">
        <f ca="1">"#define ENABLE_REG"&amp;A314&amp;" "&amp;N(INDIRECT("CONFIG!A"&amp;A316))</f>
        <v>#define ENABLE_REG13 1</v>
      </c>
    </row>
    <row r="317" spans="1:2" x14ac:dyDescent="0.25">
      <c r="A317">
        <f>A315+2</f>
        <v>256</v>
      </c>
      <c r="B317" s="24" t="str" cm="1">
        <f t="array" aca="1" ref="B317" ca="1">"#define BASE_REG"&amp;A314&amp;"   0x"&amp;INDIRECT("CONFIG!A"&amp;A317)</f>
        <v>#define BASE_REG13   0x00000000</v>
      </c>
    </row>
    <row r="318" spans="1:2" x14ac:dyDescent="0.25">
      <c r="A318">
        <f>A315+3</f>
        <v>257</v>
      </c>
      <c r="B318" s="24" t="str" cm="1">
        <f t="array" aca="1" ref="B318" ca="1">"#define SIZE_REG"&amp;A314&amp;"   "&amp;INDIRECT("CONFIG!A"&amp;A318)+3</f>
        <v>#define SIZE_REG13   8</v>
      </c>
    </row>
    <row r="319" spans="1:2" x14ac:dyDescent="0.25">
      <c r="A319">
        <f>A315+6</f>
        <v>260</v>
      </c>
      <c r="B319" s="24" t="str">
        <f ca="1">"#define SRD0_REG"&amp;A314&amp;"   "&amp;N(INDIRECT("CONFIG!A"&amp;A319))</f>
        <v>#define SRD0_REG13   0</v>
      </c>
    </row>
    <row r="320" spans="1:2" x14ac:dyDescent="0.25">
      <c r="A320">
        <f>A315+7</f>
        <v>261</v>
      </c>
      <c r="B320" s="24" t="str">
        <f ca="1">"#define SRD1_REG"&amp;A314&amp;"   "&amp;N(INDIRECT("CONFIG!A"&amp;A320))*2</f>
        <v>#define SRD1_REG13   0</v>
      </c>
    </row>
    <row r="321" spans="1:2" x14ac:dyDescent="0.25">
      <c r="A321">
        <f>A315+8</f>
        <v>262</v>
      </c>
      <c r="B321" s="24" t="str">
        <f ca="1">"#define SRD2_REG"&amp;A314&amp;"   "&amp;N(INDIRECT("CONFIG!A"&amp;A321))*4</f>
        <v>#define SRD2_REG13   0</v>
      </c>
    </row>
    <row r="322" spans="1:2" x14ac:dyDescent="0.25">
      <c r="A322">
        <f>A315+9</f>
        <v>263</v>
      </c>
      <c r="B322" s="24" t="str">
        <f ca="1">"#define SRD3_REG"&amp;A314&amp;"   "&amp;N(INDIRECT("CONFIG!A"&amp;A322))*8</f>
        <v>#define SRD3_REG13   0</v>
      </c>
    </row>
    <row r="323" spans="1:2" x14ac:dyDescent="0.25">
      <c r="A323">
        <f>A315+10</f>
        <v>264</v>
      </c>
      <c r="B323" s="24" t="str">
        <f ca="1">"#define SRD4_REG"&amp;A314&amp;"   "&amp;N(INDIRECT("CONFIG!A"&amp;A323))*16</f>
        <v>#define SRD4_REG13   0</v>
      </c>
    </row>
    <row r="324" spans="1:2" x14ac:dyDescent="0.25">
      <c r="A324">
        <f>A315+11</f>
        <v>265</v>
      </c>
      <c r="B324" s="24" t="str">
        <f ca="1">"#define SRD5_REG"&amp;A314&amp;"   "&amp;N(INDIRECT("CONFIG!A"&amp;A324))*32</f>
        <v>#define SRD5_REG13   0</v>
      </c>
    </row>
    <row r="325" spans="1:2" x14ac:dyDescent="0.25">
      <c r="A325">
        <f>A315+12</f>
        <v>266</v>
      </c>
      <c r="B325" s="24" t="str">
        <f ca="1">"#define SRD6_REG"&amp;A314&amp;"   "&amp;N(INDIRECT("CONFIG!A"&amp;A325))*64</f>
        <v>#define SRD6_REG13   0</v>
      </c>
    </row>
    <row r="326" spans="1:2" x14ac:dyDescent="0.25">
      <c r="A326">
        <f>A315+13</f>
        <v>267</v>
      </c>
      <c r="B326" s="24" t="str">
        <f ca="1">"#define SRD7_REG"&amp;A314&amp;"   "&amp;N(INDIRECT("CONFIG!A"&amp;A326))*128</f>
        <v>#define SRD7_REG13   0</v>
      </c>
    </row>
    <row r="327" spans="1:2" x14ac:dyDescent="0.25">
      <c r="B327" s="24" t="str">
        <f>"#define SRD_REG"&amp;A314&amp;"    (SRD0_REG"&amp;A314&amp;" | SRD1_REG"&amp;A314&amp;" | SRD2_REG"&amp;A314&amp;" | SRD3_REG"&amp;A314&amp;" |\"</f>
        <v>#define SRD_REG13    (SRD0_REG13 | SRD1_REG13 | SRD2_REG13 | SRD3_REG13 |\</v>
      </c>
    </row>
    <row r="328" spans="1:2" x14ac:dyDescent="0.25">
      <c r="B328" s="24" t="str">
        <f>"                      SRD4_REG"&amp;A314&amp;" | SRD5_REG"&amp;A314&amp;" | SRD6_REG"&amp;A314&amp;" | SRD7_REG"&amp;A314&amp;")"</f>
        <v xml:space="preserve">                      SRD4_REG13 | SRD5_REG13 | SRD6_REG13 | SRD7_REG13)</v>
      </c>
    </row>
    <row r="329" spans="1:2" x14ac:dyDescent="0.25">
      <c r="A329">
        <f>A315+14</f>
        <v>268</v>
      </c>
      <c r="B329" s="24" t="str" cm="1">
        <f t="array" aca="1" ref="B329" ca="1">"#define PERM_REG"&amp;A314&amp;"   "&amp;INDIRECT("CONFIG!A"&amp;A329)-IF(INDIRECT("CONFIG!A"&amp;A329)&lt;5,1,0)</f>
        <v>#define PERM_REG13   1</v>
      </c>
    </row>
    <row r="330" spans="1:2" x14ac:dyDescent="0.25">
      <c r="A330">
        <f>A315+15</f>
        <v>269</v>
      </c>
      <c r="B330" s="24" t="str">
        <f ca="1">"#define XN_REG"&amp;A314&amp;"     "&amp;N(INDIRECT("CONFIG!A"&amp;A330))</f>
        <v>#define XN_REG13     0</v>
      </c>
    </row>
    <row r="331" spans="1:2" x14ac:dyDescent="0.25">
      <c r="A331">
        <f>A315+16</f>
        <v>270</v>
      </c>
      <c r="B331" s="24" t="str">
        <f ca="1">"#define SHARE_REG"&amp;A314&amp;"  ("&amp;N(INDIRECT("CONFIG!A"&amp;A331))&amp;"&lt;&lt;MPU_RASR_S_Pos)"</f>
        <v>#define SHARE_REG13  (0&lt;&lt;MPU_RASR_S_Pos)</v>
      </c>
    </row>
    <row r="332" spans="1:2" x14ac:dyDescent="0.25">
      <c r="A332">
        <f>A315+17</f>
        <v>271</v>
      </c>
      <c r="B332" s="24" t="str" cm="1">
        <f t="array" aca="1" ref="B332" ca="1">"#define ACCESS_REG"&amp;A314&amp;" "&amp;INDIRECT("CONFIG!A"&amp;INDIRECT("CONFIG!A"&amp;A332)+344)</f>
        <v>#define ACCESS_REG13 0x020000</v>
      </c>
    </row>
    <row r="333" spans="1:2" x14ac:dyDescent="0.25">
      <c r="B333" s="24" t="str">
        <f>"#define TEXSCB_REG"&amp;A314&amp;" (ACCESS_REG"&amp;A314&amp;" | SHARE_REG"&amp;A314&amp;")"</f>
        <v>#define TEXSCB_REG13 (ACCESS_REG13 | SHARE_REG13)</v>
      </c>
    </row>
    <row r="334" spans="1:2" x14ac:dyDescent="0.25">
      <c r="B334" s="24"/>
    </row>
    <row r="335" spans="1:2" x14ac:dyDescent="0.25">
      <c r="A335" s="2">
        <f>A314+1</f>
        <v>14</v>
      </c>
      <c r="B335" s="24" t="str">
        <f>"// MPU Region "&amp;A335&amp;" ********************************"</f>
        <v>// MPU Region 14 ********************************</v>
      </c>
    </row>
    <row r="336" spans="1:2" x14ac:dyDescent="0.25">
      <c r="A336" s="2">
        <f>A315+19</f>
        <v>273</v>
      </c>
      <c r="B336" s="24" t="str">
        <f ca="1">"#define CONFIG_REG"&amp;A335&amp;" "&amp;N(INDIRECT("CONFIG!A"&amp;A336))</f>
        <v>#define CONFIG_REG14 0</v>
      </c>
    </row>
    <row r="337" spans="1:2" x14ac:dyDescent="0.25">
      <c r="A337">
        <f>A336+1</f>
        <v>274</v>
      </c>
      <c r="B337" s="24" t="str">
        <f ca="1">"#define ENABLE_REG"&amp;A335&amp;" "&amp;N(INDIRECT("CONFIG!A"&amp;A337))</f>
        <v>#define ENABLE_REG14 1</v>
      </c>
    </row>
    <row r="338" spans="1:2" x14ac:dyDescent="0.25">
      <c r="A338">
        <f>A336+2</f>
        <v>275</v>
      </c>
      <c r="B338" s="24" t="str" cm="1">
        <f t="array" aca="1" ref="B338" ca="1">"#define BASE_REG"&amp;A335&amp;"   0x"&amp;INDIRECT("CONFIG!A"&amp;A338)</f>
        <v>#define BASE_REG14   0x00000000</v>
      </c>
    </row>
    <row r="339" spans="1:2" x14ac:dyDescent="0.25">
      <c r="A339">
        <f>A336+3</f>
        <v>276</v>
      </c>
      <c r="B339" s="24" t="str" cm="1">
        <f t="array" aca="1" ref="B339" ca="1">"#define SIZE_REG"&amp;A335&amp;"   "&amp;INDIRECT("CONFIG!A"&amp;A339)+3</f>
        <v>#define SIZE_REG14   8</v>
      </c>
    </row>
    <row r="340" spans="1:2" x14ac:dyDescent="0.25">
      <c r="A340">
        <f>A336+6</f>
        <v>279</v>
      </c>
      <c r="B340" s="24" t="str">
        <f ca="1">"#define SRD0_REG"&amp;A335&amp;"   "&amp;N(INDIRECT("CONFIG!A"&amp;A340))</f>
        <v>#define SRD0_REG14   0</v>
      </c>
    </row>
    <row r="341" spans="1:2" x14ac:dyDescent="0.25">
      <c r="A341">
        <f>A336+7</f>
        <v>280</v>
      </c>
      <c r="B341" s="24" t="str">
        <f ca="1">"#define SRD1_REG"&amp;A335&amp;"   "&amp;N(INDIRECT("CONFIG!A"&amp;A341))*2</f>
        <v>#define SRD1_REG14   0</v>
      </c>
    </row>
    <row r="342" spans="1:2" x14ac:dyDescent="0.25">
      <c r="A342">
        <f>A336+8</f>
        <v>281</v>
      </c>
      <c r="B342" s="24" t="str">
        <f ca="1">"#define SRD2_REG"&amp;A335&amp;"   "&amp;N(INDIRECT("CONFIG!A"&amp;A342))*4</f>
        <v>#define SRD2_REG14   0</v>
      </c>
    </row>
    <row r="343" spans="1:2" x14ac:dyDescent="0.25">
      <c r="A343">
        <f>A336+9</f>
        <v>282</v>
      </c>
      <c r="B343" s="24" t="str">
        <f ca="1">"#define SRD3_REG"&amp;A335&amp;"   "&amp;N(INDIRECT("CONFIG!A"&amp;A343))*8</f>
        <v>#define SRD3_REG14   0</v>
      </c>
    </row>
    <row r="344" spans="1:2" x14ac:dyDescent="0.25">
      <c r="A344">
        <f>A336+10</f>
        <v>283</v>
      </c>
      <c r="B344" s="24" t="str">
        <f ca="1">"#define SRD4_REG"&amp;A335&amp;"   "&amp;N(INDIRECT("CONFIG!A"&amp;A344))*16</f>
        <v>#define SRD4_REG14   0</v>
      </c>
    </row>
    <row r="345" spans="1:2" x14ac:dyDescent="0.25">
      <c r="A345">
        <f>A336+11</f>
        <v>284</v>
      </c>
      <c r="B345" s="24" t="str">
        <f ca="1">"#define SRD5_REG"&amp;A335&amp;"   "&amp;N(INDIRECT("CONFIG!A"&amp;A345))*32</f>
        <v>#define SRD5_REG14   0</v>
      </c>
    </row>
    <row r="346" spans="1:2" x14ac:dyDescent="0.25">
      <c r="A346">
        <f>A336+12</f>
        <v>285</v>
      </c>
      <c r="B346" s="24" t="str">
        <f ca="1">"#define SRD6_REG"&amp;A335&amp;"   "&amp;N(INDIRECT("CONFIG!A"&amp;A346))*64</f>
        <v>#define SRD6_REG14   0</v>
      </c>
    </row>
    <row r="347" spans="1:2" x14ac:dyDescent="0.25">
      <c r="A347">
        <f>A336+13</f>
        <v>286</v>
      </c>
      <c r="B347" s="24" t="str">
        <f ca="1">"#define SRD7_REG"&amp;A335&amp;"   "&amp;N(INDIRECT("CONFIG!A"&amp;A347))*128</f>
        <v>#define SRD7_REG14   0</v>
      </c>
    </row>
    <row r="348" spans="1:2" x14ac:dyDescent="0.25">
      <c r="B348" s="24" t="str">
        <f>"#define SRD_REG"&amp;A335&amp;"    (SRD0_REG"&amp;A335&amp;" | SRD1_REG"&amp;A335&amp;" | SRD2_REG"&amp;A335&amp;" | SRD3_REG"&amp;A335&amp;" |\"</f>
        <v>#define SRD_REG14    (SRD0_REG14 | SRD1_REG14 | SRD2_REG14 | SRD3_REG14 |\</v>
      </c>
    </row>
    <row r="349" spans="1:2" x14ac:dyDescent="0.25">
      <c r="B349" s="24" t="str">
        <f>"                      SRD4_REG"&amp;A335&amp;" | SRD5_REG"&amp;A335&amp;" | SRD6_REG"&amp;A335&amp;" | SRD7_REG"&amp;A335&amp;")"</f>
        <v xml:space="preserve">                      SRD4_REG14 | SRD5_REG14 | SRD6_REG14 | SRD7_REG14)</v>
      </c>
    </row>
    <row r="350" spans="1:2" x14ac:dyDescent="0.25">
      <c r="A350">
        <f>A336+14</f>
        <v>287</v>
      </c>
      <c r="B350" s="24" t="str" cm="1">
        <f t="array" aca="1" ref="B350" ca="1">"#define PERM_REG"&amp;A335&amp;"   "&amp;INDIRECT("CONFIG!A"&amp;A350)-IF(INDIRECT("CONFIG!A"&amp;A350)&lt;5,1,0)</f>
        <v>#define PERM_REG14   1</v>
      </c>
    </row>
    <row r="351" spans="1:2" x14ac:dyDescent="0.25">
      <c r="A351">
        <f>A336+15</f>
        <v>288</v>
      </c>
      <c r="B351" s="24" t="str">
        <f ca="1">"#define XN_REG"&amp;A335&amp;"     "&amp;N(INDIRECT("CONFIG!A"&amp;A351))</f>
        <v>#define XN_REG14     0</v>
      </c>
    </row>
    <row r="352" spans="1:2" x14ac:dyDescent="0.25">
      <c r="A352">
        <f>A336+16</f>
        <v>289</v>
      </c>
      <c r="B352" s="24" t="str">
        <f ca="1">"#define SHARE_REG"&amp;A335&amp;"  ("&amp;N(INDIRECT("CONFIG!A"&amp;A352))&amp;"&lt;&lt;MPU_RASR_S_Pos)"</f>
        <v>#define SHARE_REG14  (0&lt;&lt;MPU_RASR_S_Pos)</v>
      </c>
    </row>
    <row r="353" spans="1:2" x14ac:dyDescent="0.25">
      <c r="A353">
        <f>A336+17</f>
        <v>290</v>
      </c>
      <c r="B353" s="24" t="str" cm="1">
        <f t="array" aca="1" ref="B353" ca="1">"#define ACCESS_REG"&amp;A335&amp;" "&amp;INDIRECT("CONFIG!A"&amp;INDIRECT("CONFIG!A"&amp;A353)+344)</f>
        <v>#define ACCESS_REG14 0x020000</v>
      </c>
    </row>
    <row r="354" spans="1:2" x14ac:dyDescent="0.25">
      <c r="B354" s="24" t="str">
        <f>"#define TEXSCB_REG"&amp;A335&amp;" (ACCESS_REG"&amp;A335&amp;" | SHARE_REG"&amp;A335&amp;")"</f>
        <v>#define TEXSCB_REG14 (ACCESS_REG14 | SHARE_REG14)</v>
      </c>
    </row>
    <row r="355" spans="1:2" x14ac:dyDescent="0.25">
      <c r="B355" s="24"/>
    </row>
    <row r="356" spans="1:2" x14ac:dyDescent="0.25">
      <c r="A356" s="2">
        <f>A335+1</f>
        <v>15</v>
      </c>
      <c r="B356" s="24" t="str">
        <f>"// MPU Region "&amp;A356&amp;" ********************************"</f>
        <v>// MPU Region 15 ********************************</v>
      </c>
    </row>
    <row r="357" spans="1:2" x14ac:dyDescent="0.25">
      <c r="A357" s="2">
        <f>A336+19</f>
        <v>292</v>
      </c>
      <c r="B357" s="24" t="str">
        <f ca="1">"#define CONFIG_REG"&amp;A356&amp;" "&amp;N(INDIRECT("CONFIG!A"&amp;A357))</f>
        <v>#define CONFIG_REG15 0</v>
      </c>
    </row>
    <row r="358" spans="1:2" x14ac:dyDescent="0.25">
      <c r="A358">
        <f>A357+1</f>
        <v>293</v>
      </c>
      <c r="B358" s="24" t="str">
        <f ca="1">"#define ENABLE_REG"&amp;A356&amp;" "&amp;N(INDIRECT("CONFIG!A"&amp;A358))</f>
        <v>#define ENABLE_REG15 1</v>
      </c>
    </row>
    <row r="359" spans="1:2" x14ac:dyDescent="0.25">
      <c r="A359">
        <f>A357+2</f>
        <v>294</v>
      </c>
      <c r="B359" s="24" t="str" cm="1">
        <f t="array" aca="1" ref="B359" ca="1">"#define BASE_REG"&amp;A356&amp;"   0x"&amp;INDIRECT("CONFIG!A"&amp;A359)</f>
        <v>#define BASE_REG15   0x00000000</v>
      </c>
    </row>
    <row r="360" spans="1:2" x14ac:dyDescent="0.25">
      <c r="A360">
        <f>A357+3</f>
        <v>295</v>
      </c>
      <c r="B360" s="24" t="str" cm="1">
        <f t="array" aca="1" ref="B360" ca="1">"#define SIZE_REG"&amp;A356&amp;"   "&amp;INDIRECT("CONFIG!A"&amp;A360)+3</f>
        <v>#define SIZE_REG15   8</v>
      </c>
    </row>
    <row r="361" spans="1:2" x14ac:dyDescent="0.25">
      <c r="A361">
        <f>A357+6</f>
        <v>298</v>
      </c>
      <c r="B361" s="24" t="str">
        <f ca="1">"#define SRD0_REG"&amp;A356&amp;"   "&amp;N(INDIRECT("CONFIG!A"&amp;A361))</f>
        <v>#define SRD0_REG15   0</v>
      </c>
    </row>
    <row r="362" spans="1:2" x14ac:dyDescent="0.25">
      <c r="A362">
        <f>A357+7</f>
        <v>299</v>
      </c>
      <c r="B362" s="24" t="str">
        <f ca="1">"#define SRD1_REG"&amp;A356&amp;"   "&amp;N(INDIRECT("CONFIG!A"&amp;A362))*2</f>
        <v>#define SRD1_REG15   0</v>
      </c>
    </row>
    <row r="363" spans="1:2" x14ac:dyDescent="0.25">
      <c r="A363">
        <f>A357+8</f>
        <v>300</v>
      </c>
      <c r="B363" s="24" t="str">
        <f ca="1">"#define SRD2_REG"&amp;A356&amp;"   "&amp;N(INDIRECT("CONFIG!A"&amp;A363))*4</f>
        <v>#define SRD2_REG15   0</v>
      </c>
    </row>
    <row r="364" spans="1:2" x14ac:dyDescent="0.25">
      <c r="A364">
        <f>A357+9</f>
        <v>301</v>
      </c>
      <c r="B364" s="24" t="str">
        <f ca="1">"#define SRD3_REG"&amp;A356&amp;"   "&amp;N(INDIRECT("CONFIG!A"&amp;A364))*8</f>
        <v>#define SRD3_REG15   0</v>
      </c>
    </row>
    <row r="365" spans="1:2" x14ac:dyDescent="0.25">
      <c r="A365">
        <f>A357+10</f>
        <v>302</v>
      </c>
      <c r="B365" s="24" t="str">
        <f ca="1">"#define SRD4_REG"&amp;A356&amp;"   "&amp;N(INDIRECT("CONFIG!A"&amp;A365))*16</f>
        <v>#define SRD4_REG15   0</v>
      </c>
    </row>
    <row r="366" spans="1:2" x14ac:dyDescent="0.25">
      <c r="A366">
        <f>A357+11</f>
        <v>303</v>
      </c>
      <c r="B366" s="24" t="str">
        <f ca="1">"#define SRD5_REG"&amp;A356&amp;"   "&amp;N(INDIRECT("CONFIG!A"&amp;A366))*32</f>
        <v>#define SRD5_REG15   0</v>
      </c>
    </row>
    <row r="367" spans="1:2" x14ac:dyDescent="0.25">
      <c r="A367">
        <f>A357+12</f>
        <v>304</v>
      </c>
      <c r="B367" s="24" t="str">
        <f ca="1">"#define SRD6_REG"&amp;A356&amp;"   "&amp;N(INDIRECT("CONFIG!A"&amp;A367))*64</f>
        <v>#define SRD6_REG15   0</v>
      </c>
    </row>
    <row r="368" spans="1:2" x14ac:dyDescent="0.25">
      <c r="A368">
        <f>A357+13</f>
        <v>305</v>
      </c>
      <c r="B368" s="24" t="str">
        <f ca="1">"#define SRD7_REG"&amp;A356&amp;"   "&amp;N(INDIRECT("CONFIG!A"&amp;A368))*128</f>
        <v>#define SRD7_REG15   0</v>
      </c>
    </row>
    <row r="369" spans="1:2" x14ac:dyDescent="0.25">
      <c r="B369" s="24" t="str">
        <f>"#define SRD_REG"&amp;A356&amp;"    (SRD0_REG"&amp;A356&amp;" | SRD1_REG"&amp;A356&amp;" | SRD2_REG"&amp;A356&amp;" | SRD3_REG"&amp;A356&amp;" |\"</f>
        <v>#define SRD_REG15    (SRD0_REG15 | SRD1_REG15 | SRD2_REG15 | SRD3_REG15 |\</v>
      </c>
    </row>
    <row r="370" spans="1:2" x14ac:dyDescent="0.25">
      <c r="B370" s="24" t="str">
        <f>"                      SRD4_REG"&amp;A356&amp;" | SRD5_REG"&amp;A356&amp;" | SRD6_REG"&amp;A356&amp;" | SRD7_REG"&amp;A356&amp;")"</f>
        <v xml:space="preserve">                      SRD4_REG15 | SRD5_REG15 | SRD6_REG15 | SRD7_REG15)</v>
      </c>
    </row>
    <row r="371" spans="1:2" x14ac:dyDescent="0.25">
      <c r="A371">
        <f>A357+14</f>
        <v>306</v>
      </c>
      <c r="B371" s="24" t="str" cm="1">
        <f t="array" aca="1" ref="B371" ca="1">"#define PERM_REG"&amp;A356&amp;"   "&amp;INDIRECT("CONFIG!A"&amp;A371)-IF(INDIRECT("CONFIG!A"&amp;A371)&lt;5,1,0)</f>
        <v>#define PERM_REG15   1</v>
      </c>
    </row>
    <row r="372" spans="1:2" x14ac:dyDescent="0.25">
      <c r="A372">
        <f>A357+15</f>
        <v>307</v>
      </c>
      <c r="B372" s="24" t="str">
        <f ca="1">"#define XN_REG"&amp;A356&amp;"     "&amp;N(INDIRECT("CONFIG!A"&amp;A372))</f>
        <v>#define XN_REG15     0</v>
      </c>
    </row>
    <row r="373" spans="1:2" x14ac:dyDescent="0.25">
      <c r="A373">
        <f>A357+16</f>
        <v>308</v>
      </c>
      <c r="B373" s="24" t="str">
        <f ca="1">"#define SHARE_REG"&amp;A356&amp;"  ("&amp;N(INDIRECT("CONFIG!A"&amp;A373))&amp;"&lt;&lt;MPU_RASR_S_Pos)"</f>
        <v>#define SHARE_REG15  (0&lt;&lt;MPU_RASR_S_Pos)</v>
      </c>
    </row>
    <row r="374" spans="1:2" x14ac:dyDescent="0.25">
      <c r="A374">
        <f>A357+17</f>
        <v>309</v>
      </c>
      <c r="B374" s="24" t="str" cm="1">
        <f t="array" aca="1" ref="B374" ca="1">"#define ACCESS_REG"&amp;A356&amp;" "&amp;INDIRECT("CONFIG!A"&amp;INDIRECT("CONFIG!A"&amp;A374)+344)</f>
        <v>#define ACCESS_REG15 0x280000</v>
      </c>
    </row>
    <row r="375" spans="1:2" x14ac:dyDescent="0.25">
      <c r="B375" s="24" t="str">
        <f>"#define TEXSCB_REG"&amp;A356&amp;" (ACCESS_REG"&amp;A356&amp;" | SHARE_REG"&amp;A356&amp;")"</f>
        <v>#define TEXSCB_REG15 (ACCESS_REG15 | SHARE_REG15)</v>
      </c>
    </row>
    <row r="376" spans="1:2" x14ac:dyDescent="0.25">
      <c r="B376" s="24"/>
    </row>
    <row r="377" spans="1:2" x14ac:dyDescent="0.25">
      <c r="B377" s="24" t="s">
        <v>0</v>
      </c>
    </row>
    <row r="378" spans="1:2" x14ac:dyDescent="0.25">
      <c r="B378" s="24" t="s">
        <v>212</v>
      </c>
    </row>
    <row r="379" spans="1:2" x14ac:dyDescent="0.25">
      <c r="B379" s="24" t="s">
        <v>0</v>
      </c>
    </row>
    <row r="380" spans="1:2" x14ac:dyDescent="0.25">
      <c r="B380" s="24" t="s">
        <v>198</v>
      </c>
    </row>
    <row r="381" spans="1:2" x14ac:dyDescent="0.25">
      <c r="B381" s="24" t="s">
        <v>256</v>
      </c>
    </row>
    <row r="382" spans="1:2" x14ac:dyDescent="0.25">
      <c r="B382" s="24" t="s">
        <v>255</v>
      </c>
    </row>
    <row r="383" spans="1:2" x14ac:dyDescent="0.25">
      <c r="B383" s="24" t="s">
        <v>262</v>
      </c>
    </row>
    <row r="384" spans="1:2" x14ac:dyDescent="0.25">
      <c r="B384" s="24" t="s">
        <v>207</v>
      </c>
    </row>
    <row r="385" spans="1:2" x14ac:dyDescent="0.25">
      <c r="B385" s="24" t="s">
        <v>258</v>
      </c>
    </row>
    <row r="386" spans="1:2" x14ac:dyDescent="0.25">
      <c r="B386" s="24" t="s">
        <v>259</v>
      </c>
    </row>
    <row r="387" spans="1:2" x14ac:dyDescent="0.25">
      <c r="B387" s="24" t="s">
        <v>257</v>
      </c>
    </row>
    <row r="388" spans="1:2" x14ac:dyDescent="0.25">
      <c r="B388" s="24"/>
    </row>
    <row r="389" spans="1:2" x14ac:dyDescent="0.25">
      <c r="B389" s="24" t="s">
        <v>199</v>
      </c>
    </row>
    <row r="390" spans="1:2" x14ac:dyDescent="0.25">
      <c r="B390" s="24" t="s">
        <v>211</v>
      </c>
    </row>
    <row r="391" spans="1:2" x14ac:dyDescent="0.25">
      <c r="B391" s="24" t="s">
        <v>209</v>
      </c>
    </row>
    <row r="392" spans="1:2" x14ac:dyDescent="0.25">
      <c r="B392" s="24" t="s">
        <v>190</v>
      </c>
    </row>
    <row r="393" spans="1:2" x14ac:dyDescent="0.25">
      <c r="B393" s="24" t="s">
        <v>191</v>
      </c>
    </row>
    <row r="394" spans="1:2" x14ac:dyDescent="0.25">
      <c r="B394" s="24" t="s">
        <v>208</v>
      </c>
    </row>
    <row r="395" spans="1:2" x14ac:dyDescent="0.25">
      <c r="B395" s="24" t="s">
        <v>200</v>
      </c>
    </row>
    <row r="396" spans="1:2" x14ac:dyDescent="0.25">
      <c r="B396" s="24" t="s">
        <v>192</v>
      </c>
    </row>
    <row r="397" spans="1:2" x14ac:dyDescent="0.25">
      <c r="A397">
        <v>1</v>
      </c>
      <c r="B397" s="24" t="str">
        <f>"  #if defined (CONFIG_REG"&amp;A397&amp;") &amp;&amp; (CONFIG_REG"&amp;A397&amp;" == 1U)"</f>
        <v xml:space="preserve">  #if defined (CONFIG_REG1) &amp;&amp; (CONFIG_REG1 == 1U)</v>
      </c>
    </row>
    <row r="398" spans="1:2" x14ac:dyDescent="0.25">
      <c r="B398" s="24" t="str">
        <f>"    MPU_CONFIG_REGION("&amp;A397&amp;");"</f>
        <v xml:space="preserve">    MPU_CONFIG_REGION(1);</v>
      </c>
    </row>
    <row r="399" spans="1:2" x14ac:dyDescent="0.25">
      <c r="B399" s="24" t="s">
        <v>192</v>
      </c>
    </row>
    <row r="400" spans="1:2" x14ac:dyDescent="0.25">
      <c r="A400">
        <v>2</v>
      </c>
      <c r="B400" s="24" t="str">
        <f t="shared" ref="B400" si="0">"  #if defined (CONFIG_REG"&amp;A400&amp;") &amp;&amp; (CONFIG_REG"&amp;A400&amp;" == 1U)"</f>
        <v xml:space="preserve">  #if defined (CONFIG_REG2) &amp;&amp; (CONFIG_REG2 == 1U)</v>
      </c>
    </row>
    <row r="401" spans="1:2" x14ac:dyDescent="0.25">
      <c r="B401" s="24" t="str">
        <f t="shared" ref="B401" si="1">"    MPU_CONFIG_REGION("&amp;A400&amp;");"</f>
        <v xml:space="preserve">    MPU_CONFIG_REGION(2);</v>
      </c>
    </row>
    <row r="402" spans="1:2" x14ac:dyDescent="0.25">
      <c r="B402" s="24" t="s">
        <v>192</v>
      </c>
    </row>
    <row r="403" spans="1:2" x14ac:dyDescent="0.25">
      <c r="A403">
        <v>3</v>
      </c>
      <c r="B403" s="24" t="str">
        <f t="shared" ref="B403" si="2">"  #if defined (CONFIG_REG"&amp;A403&amp;") &amp;&amp; (CONFIG_REG"&amp;A403&amp;" == 1U)"</f>
        <v xml:space="preserve">  #if defined (CONFIG_REG3) &amp;&amp; (CONFIG_REG3 == 1U)</v>
      </c>
    </row>
    <row r="404" spans="1:2" x14ac:dyDescent="0.25">
      <c r="B404" s="24" t="str">
        <f t="shared" ref="B404" si="3">"    MPU_CONFIG_REGION("&amp;A403&amp;");"</f>
        <v xml:space="preserve">    MPU_CONFIG_REGION(3);</v>
      </c>
    </row>
    <row r="405" spans="1:2" x14ac:dyDescent="0.25">
      <c r="B405" s="24" t="s">
        <v>192</v>
      </c>
    </row>
    <row r="406" spans="1:2" x14ac:dyDescent="0.25">
      <c r="A406">
        <v>4</v>
      </c>
      <c r="B406" s="24" t="str">
        <f t="shared" ref="B406" si="4">"  #if defined (CONFIG_REG"&amp;A406&amp;") &amp;&amp; (CONFIG_REG"&amp;A406&amp;" == 1U)"</f>
        <v xml:space="preserve">  #if defined (CONFIG_REG4) &amp;&amp; (CONFIG_REG4 == 1U)</v>
      </c>
    </row>
    <row r="407" spans="1:2" x14ac:dyDescent="0.25">
      <c r="B407" s="24" t="str">
        <f t="shared" ref="B407" si="5">"    MPU_CONFIG_REGION("&amp;A406&amp;");"</f>
        <v xml:space="preserve">    MPU_CONFIG_REGION(4);</v>
      </c>
    </row>
    <row r="408" spans="1:2" x14ac:dyDescent="0.25">
      <c r="B408" s="24" t="s">
        <v>192</v>
      </c>
    </row>
    <row r="409" spans="1:2" x14ac:dyDescent="0.25">
      <c r="A409">
        <v>5</v>
      </c>
      <c r="B409" s="24" t="str">
        <f t="shared" ref="B409:B436" si="6">"  #if defined (CONFIG_REG"&amp;A409&amp;") &amp;&amp; (CONFIG_REG"&amp;A409&amp;" == 1U)"</f>
        <v xml:space="preserve">  #if defined (CONFIG_REG5) &amp;&amp; (CONFIG_REG5 == 1U)</v>
      </c>
    </row>
    <row r="410" spans="1:2" x14ac:dyDescent="0.25">
      <c r="B410" s="24" t="str">
        <f t="shared" ref="B410:B437" si="7">"    MPU_CONFIG_REGION("&amp;A409&amp;");"</f>
        <v xml:space="preserve">    MPU_CONFIG_REGION(5);</v>
      </c>
    </row>
    <row r="411" spans="1:2" x14ac:dyDescent="0.25">
      <c r="B411" s="24" t="s">
        <v>192</v>
      </c>
    </row>
    <row r="412" spans="1:2" x14ac:dyDescent="0.25">
      <c r="A412">
        <v>6</v>
      </c>
      <c r="B412" s="24" t="str">
        <f t="shared" ref="B412:B439" si="8">"  #if defined (CONFIG_REG"&amp;A412&amp;") &amp;&amp; (CONFIG_REG"&amp;A412&amp;" == 1U)"</f>
        <v xml:space="preserve">  #if defined (CONFIG_REG6) &amp;&amp; (CONFIG_REG6 == 1U)</v>
      </c>
    </row>
    <row r="413" spans="1:2" x14ac:dyDescent="0.25">
      <c r="B413" s="24" t="str">
        <f t="shared" ref="B413:B440" si="9">"    MPU_CONFIG_REGION("&amp;A412&amp;");"</f>
        <v xml:space="preserve">    MPU_CONFIG_REGION(6);</v>
      </c>
    </row>
    <row r="414" spans="1:2" x14ac:dyDescent="0.25">
      <c r="B414" s="24" t="s">
        <v>192</v>
      </c>
    </row>
    <row r="415" spans="1:2" x14ac:dyDescent="0.25">
      <c r="A415">
        <v>7</v>
      </c>
      <c r="B415" s="24" t="str">
        <f t="shared" ref="B415" si="10">"  #if defined (CONFIG_REG"&amp;A415&amp;") &amp;&amp; (CONFIG_REG"&amp;A415&amp;" == 1U)"</f>
        <v xml:space="preserve">  #if defined (CONFIG_REG7) &amp;&amp; (CONFIG_REG7 == 1U)</v>
      </c>
    </row>
    <row r="416" spans="1:2" x14ac:dyDescent="0.25">
      <c r="B416" s="24" t="str">
        <f t="shared" ref="B416" si="11">"    MPU_CONFIG_REGION("&amp;A415&amp;");"</f>
        <v xml:space="preserve">    MPU_CONFIG_REGION(7);</v>
      </c>
    </row>
    <row r="417" spans="1:2" x14ac:dyDescent="0.25">
      <c r="B417" s="24" t="s">
        <v>192</v>
      </c>
    </row>
    <row r="418" spans="1:2" x14ac:dyDescent="0.25">
      <c r="A418">
        <v>8</v>
      </c>
      <c r="B418" s="24" t="str">
        <f t="shared" si="6"/>
        <v xml:space="preserve">  #if defined (CONFIG_REG8) &amp;&amp; (CONFIG_REG8 == 1U)</v>
      </c>
    </row>
    <row r="419" spans="1:2" x14ac:dyDescent="0.25">
      <c r="B419" s="24" t="str">
        <f t="shared" si="7"/>
        <v xml:space="preserve">    MPU_CONFIG_REGION(8);</v>
      </c>
    </row>
    <row r="420" spans="1:2" x14ac:dyDescent="0.25">
      <c r="B420" s="24" t="s">
        <v>192</v>
      </c>
    </row>
    <row r="421" spans="1:2" x14ac:dyDescent="0.25">
      <c r="A421">
        <v>9</v>
      </c>
      <c r="B421" s="24" t="str">
        <f t="shared" si="8"/>
        <v xml:space="preserve">  #if defined (CONFIG_REG9) &amp;&amp; (CONFIG_REG9 == 1U)</v>
      </c>
    </row>
    <row r="422" spans="1:2" x14ac:dyDescent="0.25">
      <c r="B422" s="24" t="str">
        <f t="shared" si="9"/>
        <v xml:space="preserve">    MPU_CONFIG_REGION(9);</v>
      </c>
    </row>
    <row r="423" spans="1:2" x14ac:dyDescent="0.25">
      <c r="B423" s="24" t="s">
        <v>192</v>
      </c>
    </row>
    <row r="424" spans="1:2" x14ac:dyDescent="0.25">
      <c r="A424">
        <v>10</v>
      </c>
      <c r="B424" s="24" t="str">
        <f t="shared" ref="B424" si="12">"  #if defined (CONFIG_REG"&amp;A424&amp;") &amp;&amp; (CONFIG_REG"&amp;A424&amp;" == 1U)"</f>
        <v xml:space="preserve">  #if defined (CONFIG_REG10) &amp;&amp; (CONFIG_REG10 == 1U)</v>
      </c>
    </row>
    <row r="425" spans="1:2" x14ac:dyDescent="0.25">
      <c r="B425" s="24" t="str">
        <f t="shared" ref="B425" si="13">"    MPU_CONFIG_REGION("&amp;A424&amp;");"</f>
        <v xml:space="preserve">    MPU_CONFIG_REGION(10);</v>
      </c>
    </row>
    <row r="426" spans="1:2" x14ac:dyDescent="0.25">
      <c r="B426" s="24" t="s">
        <v>192</v>
      </c>
    </row>
    <row r="427" spans="1:2" x14ac:dyDescent="0.25">
      <c r="A427">
        <v>11</v>
      </c>
      <c r="B427" s="24" t="str">
        <f t="shared" si="6"/>
        <v xml:space="preserve">  #if defined (CONFIG_REG11) &amp;&amp; (CONFIG_REG11 == 1U)</v>
      </c>
    </row>
    <row r="428" spans="1:2" x14ac:dyDescent="0.25">
      <c r="B428" s="24" t="str">
        <f t="shared" si="7"/>
        <v xml:space="preserve">    MPU_CONFIG_REGION(11);</v>
      </c>
    </row>
    <row r="429" spans="1:2" x14ac:dyDescent="0.25">
      <c r="B429" s="24" t="s">
        <v>192</v>
      </c>
    </row>
    <row r="430" spans="1:2" x14ac:dyDescent="0.25">
      <c r="A430">
        <v>12</v>
      </c>
      <c r="B430" s="24" t="str">
        <f t="shared" si="8"/>
        <v xml:space="preserve">  #if defined (CONFIG_REG12) &amp;&amp; (CONFIG_REG12 == 1U)</v>
      </c>
    </row>
    <row r="431" spans="1:2" x14ac:dyDescent="0.25">
      <c r="B431" s="24" t="str">
        <f t="shared" si="9"/>
        <v xml:space="preserve">    MPU_CONFIG_REGION(12);</v>
      </c>
    </row>
    <row r="432" spans="1:2" x14ac:dyDescent="0.25">
      <c r="B432" s="24" t="s">
        <v>192</v>
      </c>
    </row>
    <row r="433" spans="1:2" x14ac:dyDescent="0.25">
      <c r="A433">
        <v>13</v>
      </c>
      <c r="B433" s="24" t="str">
        <f t="shared" ref="B433" si="14">"  #if defined (CONFIG_REG"&amp;A433&amp;") &amp;&amp; (CONFIG_REG"&amp;A433&amp;" == 1U)"</f>
        <v xml:space="preserve">  #if defined (CONFIG_REG13) &amp;&amp; (CONFIG_REG13 == 1U)</v>
      </c>
    </row>
    <row r="434" spans="1:2" x14ac:dyDescent="0.25">
      <c r="B434" s="24" t="str">
        <f t="shared" ref="B434" si="15">"    MPU_CONFIG_REGION("&amp;A433&amp;");"</f>
        <v xml:space="preserve">    MPU_CONFIG_REGION(13);</v>
      </c>
    </row>
    <row r="435" spans="1:2" x14ac:dyDescent="0.25">
      <c r="B435" s="24" t="s">
        <v>192</v>
      </c>
    </row>
    <row r="436" spans="1:2" x14ac:dyDescent="0.25">
      <c r="A436">
        <v>14</v>
      </c>
      <c r="B436" s="24" t="str">
        <f t="shared" si="6"/>
        <v xml:space="preserve">  #if defined (CONFIG_REG14) &amp;&amp; (CONFIG_REG14 == 1U)</v>
      </c>
    </row>
    <row r="437" spans="1:2" x14ac:dyDescent="0.25">
      <c r="B437" s="24" t="str">
        <f t="shared" si="7"/>
        <v xml:space="preserve">    MPU_CONFIG_REGION(14);</v>
      </c>
    </row>
    <row r="438" spans="1:2" x14ac:dyDescent="0.25">
      <c r="B438" s="24" t="s">
        <v>192</v>
      </c>
    </row>
    <row r="439" spans="1:2" x14ac:dyDescent="0.25">
      <c r="A439">
        <v>15</v>
      </c>
      <c r="B439" s="24" t="str">
        <f t="shared" si="8"/>
        <v xml:space="preserve">  #if defined (CONFIG_REG15) &amp;&amp; (CONFIG_REG15 == 1U)</v>
      </c>
    </row>
    <row r="440" spans="1:2" x14ac:dyDescent="0.25">
      <c r="B440" s="24" t="str">
        <f t="shared" si="9"/>
        <v xml:space="preserve">    MPU_CONFIG_REGION(15);</v>
      </c>
    </row>
    <row r="441" spans="1:2" x14ac:dyDescent="0.25">
      <c r="B441" s="24" t="s">
        <v>192</v>
      </c>
    </row>
    <row r="442" spans="1:2" x14ac:dyDescent="0.25">
      <c r="B442" s="24" t="s">
        <v>193</v>
      </c>
    </row>
    <row r="443" spans="1:2" x14ac:dyDescent="0.25">
      <c r="B443" s="24" t="s">
        <v>194</v>
      </c>
    </row>
    <row r="444" spans="1:2" x14ac:dyDescent="0.25">
      <c r="B444" s="24" t="s">
        <v>195</v>
      </c>
    </row>
    <row r="445" spans="1:2" x14ac:dyDescent="0.25">
      <c r="B445" s="24" t="s">
        <v>196</v>
      </c>
    </row>
    <row r="446" spans="1:2" x14ac:dyDescent="0.25">
      <c r="B446" s="24" t="s">
        <v>210</v>
      </c>
    </row>
    <row r="447" spans="1:2" x14ac:dyDescent="0.25">
      <c r="B447" s="24"/>
    </row>
    <row r="448" spans="1:2" x14ac:dyDescent="0.25">
      <c r="B448" s="24" t="s">
        <v>227</v>
      </c>
    </row>
    <row r="449" spans="2:2" x14ac:dyDescent="0.25">
      <c r="B449" s="24" t="s">
        <v>229</v>
      </c>
    </row>
    <row r="450" spans="2:2" x14ac:dyDescent="0.25">
      <c r="B450" s="24" t="s">
        <v>177</v>
      </c>
    </row>
    <row r="451" spans="2:2" x14ac:dyDescent="0.25">
      <c r="B451" s="24"/>
    </row>
    <row r="452" spans="2:2" x14ac:dyDescent="0.25">
      <c r="B452" s="24" t="s">
        <v>197</v>
      </c>
    </row>
    <row r="453" spans="2:2" hidden="1" x14ac:dyDescent="0.25">
      <c r="B453" s="25" t="s">
        <v>201</v>
      </c>
    </row>
    <row r="454" spans="2:2" hidden="1" x14ac:dyDescent="0.25">
      <c r="B454" s="25" t="s">
        <v>64</v>
      </c>
    </row>
    <row r="455" spans="2:2" hidden="1" x14ac:dyDescent="0.25">
      <c r="B455" s="25" t="s">
        <v>65</v>
      </c>
    </row>
    <row r="456" spans="2:2" hidden="1" x14ac:dyDescent="0.25">
      <c r="B456" s="25" t="s">
        <v>66</v>
      </c>
    </row>
    <row r="457" spans="2:2" hidden="1" x14ac:dyDescent="0.25">
      <c r="B457" s="25" t="s">
        <v>67</v>
      </c>
    </row>
    <row r="458" spans="2:2" hidden="1" x14ac:dyDescent="0.25">
      <c r="B458" s="25" t="s">
        <v>68</v>
      </c>
    </row>
    <row r="459" spans="2:2" hidden="1" x14ac:dyDescent="0.25">
      <c r="B459" s="25" t="s">
        <v>69</v>
      </c>
    </row>
    <row r="460" spans="2:2" hidden="1" x14ac:dyDescent="0.25">
      <c r="B460" s="25" t="s">
        <v>70</v>
      </c>
    </row>
    <row r="461" spans="2:2" hidden="1" x14ac:dyDescent="0.25">
      <c r="B461" s="25" t="s">
        <v>71</v>
      </c>
    </row>
    <row r="462" spans="2:2" hidden="1" x14ac:dyDescent="0.25">
      <c r="B462" s="25" t="s">
        <v>72</v>
      </c>
    </row>
    <row r="463" spans="2:2" hidden="1" x14ac:dyDescent="0.25">
      <c r="B463" s="25" t="s">
        <v>73</v>
      </c>
    </row>
    <row r="464" spans="2:2" hidden="1" x14ac:dyDescent="0.25">
      <c r="B464" s="25" t="s">
        <v>74</v>
      </c>
    </row>
    <row r="465" spans="2:2" hidden="1" x14ac:dyDescent="0.25">
      <c r="B465" s="25" t="s">
        <v>75</v>
      </c>
    </row>
    <row r="466" spans="2:2" hidden="1" x14ac:dyDescent="0.25">
      <c r="B466" s="25" t="s">
        <v>76</v>
      </c>
    </row>
    <row r="467" spans="2:2" hidden="1" x14ac:dyDescent="0.25">
      <c r="B467" s="25" t="s">
        <v>77</v>
      </c>
    </row>
    <row r="468" spans="2:2" hidden="1" x14ac:dyDescent="0.25">
      <c r="B468" s="25" t="s">
        <v>78</v>
      </c>
    </row>
    <row r="469" spans="2:2" hidden="1" x14ac:dyDescent="0.25">
      <c r="B469" s="25" t="s">
        <v>79</v>
      </c>
    </row>
    <row r="470" spans="2:2" hidden="1" x14ac:dyDescent="0.25">
      <c r="B470" s="25" t="s">
        <v>80</v>
      </c>
    </row>
    <row r="471" spans="2:2" hidden="1" x14ac:dyDescent="0.25">
      <c r="B471" s="25" t="s">
        <v>81</v>
      </c>
    </row>
    <row r="472" spans="2:2" hidden="1" x14ac:dyDescent="0.25">
      <c r="B472" s="25" t="s">
        <v>82</v>
      </c>
    </row>
    <row r="473" spans="2:2" hidden="1" x14ac:dyDescent="0.25">
      <c r="B473" s="25" t="s">
        <v>83</v>
      </c>
    </row>
    <row r="474" spans="2:2" hidden="1" x14ac:dyDescent="0.25">
      <c r="B474" s="25" t="s">
        <v>84</v>
      </c>
    </row>
    <row r="475" spans="2:2" hidden="1" x14ac:dyDescent="0.25">
      <c r="B475" s="25" t="s">
        <v>85</v>
      </c>
    </row>
    <row r="476" spans="2:2" hidden="1" x14ac:dyDescent="0.25">
      <c r="B476" s="25" t="s">
        <v>86</v>
      </c>
    </row>
    <row r="477" spans="2:2" hidden="1" x14ac:dyDescent="0.25">
      <c r="B477" s="25" t="s">
        <v>87</v>
      </c>
    </row>
    <row r="478" spans="2:2" hidden="1" x14ac:dyDescent="0.25">
      <c r="B478" s="25" t="s">
        <v>88</v>
      </c>
    </row>
    <row r="479" spans="2:2" hidden="1" x14ac:dyDescent="0.25">
      <c r="B479" s="25" t="s">
        <v>89</v>
      </c>
    </row>
    <row r="480" spans="2:2" hidden="1" x14ac:dyDescent="0.25">
      <c r="B480" s="25" t="s">
        <v>90</v>
      </c>
    </row>
    <row r="481" spans="2:2" hidden="1" x14ac:dyDescent="0.25">
      <c r="B481" s="25" t="s">
        <v>202</v>
      </c>
    </row>
    <row r="482" spans="2:2" x14ac:dyDescent="0.25">
      <c r="B482" s="25"/>
    </row>
  </sheetData>
  <sheetProtection sheet="1" objects="1" scenarios="1"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CONFIG</vt:lpstr>
      <vt:lpstr>CODE_KEIL</vt:lpstr>
      <vt:lpstr>CODE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Remo Markgraf</dc:creator>
  <cp:lastModifiedBy>Remo Markgraf</cp:lastModifiedBy>
  <cp:lastPrinted>2025-02-27T01:22:38Z</cp:lastPrinted>
  <dcterms:created xsi:type="dcterms:W3CDTF">2025-02-25T11:26:17Z</dcterms:created>
  <dcterms:modified xsi:type="dcterms:W3CDTF">2026-02-13T01:49:46Z</dcterms:modified>
</cp:coreProperties>
</file>